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suzu-\OneDrive\デスクトップ\ショートカット群\トラサポ送付用ファイル\"/>
    </mc:Choice>
  </mc:AlternateContent>
  <xr:revisionPtr revIDLastSave="0" documentId="13_ncr:1_{8EE1E95D-CA49-4093-AAB0-EEA4F72B1FB9}" xr6:coauthVersionLast="45" xr6:coauthVersionMax="45" xr10:uidLastSave="{00000000-0000-0000-0000-000000000000}"/>
  <bookViews>
    <workbookView xWindow="900" yWindow="810" windowWidth="23700" windowHeight="14565" activeTab="3" xr2:uid="{447A0E50-A616-460E-9CD1-5BB237566390}"/>
  </bookViews>
  <sheets>
    <sheet name="PR" sheetId="6" r:id="rId1"/>
    <sheet name="回答記入" sheetId="2" r:id="rId2"/>
    <sheet name="診断結果" sheetId="5" r:id="rId3"/>
    <sheet name="許可業者のやること一覧" sheetId="7"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5" l="1"/>
  <c r="N22" i="2" l="1"/>
  <c r="N21" i="2"/>
  <c r="C16" i="5"/>
  <c r="C9" i="5"/>
  <c r="C6" i="5"/>
  <c r="C20" i="5"/>
  <c r="C19" i="5"/>
  <c r="D19" i="5"/>
  <c r="C8" i="5"/>
  <c r="B29" i="5"/>
  <c r="D29" i="5" s="1"/>
  <c r="C29" i="5"/>
  <c r="B25" i="5"/>
  <c r="M28" i="2" l="1"/>
  <c r="M27" i="2"/>
  <c r="M26" i="2"/>
  <c r="J31" i="2"/>
  <c r="M24" i="2" s="1"/>
  <c r="J27" i="2"/>
  <c r="J23" i="2"/>
  <c r="J19" i="2"/>
  <c r="M22" i="2" s="1"/>
  <c r="C18" i="5"/>
  <c r="B18" i="5"/>
  <c r="D18" i="5" s="1"/>
  <c r="C17" i="5"/>
  <c r="C15" i="5"/>
  <c r="C14" i="5"/>
  <c r="C13" i="5"/>
  <c r="B19" i="5"/>
  <c r="B17" i="5"/>
  <c r="D17" i="5" s="1"/>
  <c r="B16" i="5"/>
  <c r="D16" i="5" s="1"/>
  <c r="B15" i="5"/>
  <c r="B14" i="5"/>
  <c r="D14" i="5" s="1"/>
  <c r="B13" i="5"/>
  <c r="D13" i="5" s="1"/>
  <c r="D21" i="5" s="1"/>
  <c r="B9" i="5"/>
  <c r="D9" i="5" s="1"/>
  <c r="B8" i="5"/>
  <c r="D8" i="5" s="1"/>
  <c r="B7" i="5"/>
  <c r="D7" i="5" s="1"/>
  <c r="B6" i="5"/>
  <c r="D6" i="5" s="1"/>
  <c r="C7" i="5"/>
  <c r="D10" i="5" l="1"/>
  <c r="M23" i="2"/>
  <c r="M31" i="2" s="1"/>
  <c r="D23" i="5" l="1"/>
  <c r="A2" i="5" s="1"/>
  <c r="B26" i="5"/>
</calcChain>
</file>

<file path=xl/sharedStrings.xml><?xml version="1.0" encoding="utf-8"?>
<sst xmlns="http://schemas.openxmlformats.org/spreadsheetml/2006/main" count="273" uniqueCount="214">
  <si>
    <t>運行管理者国家資格を持っている人はいますか？</t>
  </si>
  <si>
    <t>整備管理者資格を持っている人はいますか？
（※「整備管理者選任前研修を受けている＆整備実務経験が２年以上」か、「国家整備士資格をもっている」人がいれば「いる」。いなければ「いない」）</t>
  </si>
  <si>
    <t>人の要件</t>
  </si>
  <si>
    <t>施設・車両の要件</t>
    <phoneticPr fontId="2"/>
  </si>
  <si>
    <t>営業所はドライバーさんが全員集合してミーティングができる広さがありますか？</t>
  </si>
  <si>
    <t>車庫の地目は「田」か「畑」ですか？</t>
  </si>
  <si>
    <t>:台</t>
  </si>
  <si>
    <t>必要資金の要件</t>
  </si>
  <si>
    <t>(合計金額)</t>
  </si>
  <si>
    <t>:円</t>
  </si>
  <si>
    <t>(毎月支払額)</t>
  </si>
  <si>
    <t>(頭金)</t>
  </si>
  <si>
    <t>(毎月)</t>
  </si>
  <si>
    <t>車庫の賃料はいくらですか？</t>
  </si>
  <si>
    <t>その他の要件</t>
  </si>
  <si>
    <t>４ナンバー</t>
    <phoneticPr fontId="2"/>
  </si>
  <si>
    <t>１ナンバー積載量２トン未満</t>
    <rPh sb="5" eb="8">
      <t>セキサイリョウ</t>
    </rPh>
    <rPh sb="11" eb="13">
      <t>ミマン</t>
    </rPh>
    <phoneticPr fontId="2"/>
  </si>
  <si>
    <t>１ナンバー積載量２トン以上</t>
    <rPh sb="5" eb="8">
      <t>セキサイリョウ</t>
    </rPh>
    <rPh sb="11" eb="13">
      <t>イジョウ</t>
    </rPh>
    <phoneticPr fontId="2"/>
  </si>
  <si>
    <t>８ナンバー積載量２トン未満</t>
    <rPh sb="5" eb="8">
      <t>セキサイリョウ</t>
    </rPh>
    <rPh sb="11" eb="13">
      <t>ミマン</t>
    </rPh>
    <phoneticPr fontId="2"/>
  </si>
  <si>
    <t>８ナンバー積載量２トン以上</t>
    <rPh sb="5" eb="8">
      <t>セキサイリョウ</t>
    </rPh>
    <rPh sb="11" eb="13">
      <t>イジョウ</t>
    </rPh>
    <phoneticPr fontId="2"/>
  </si>
  <si>
    <t>分割購入</t>
    <rPh sb="0" eb="2">
      <t>ブンカツ</t>
    </rPh>
    <rPh sb="2" eb="4">
      <t>コウニュウ</t>
    </rPh>
    <phoneticPr fontId="2"/>
  </si>
  <si>
    <t>賃貸</t>
    <rPh sb="0" eb="2">
      <t>チンタイ</t>
    </rPh>
    <phoneticPr fontId="2"/>
  </si>
  <si>
    <t>一括購入</t>
    <rPh sb="0" eb="2">
      <t>イッカツ</t>
    </rPh>
    <rPh sb="2" eb="4">
      <t>コウニュウ</t>
    </rPh>
    <phoneticPr fontId="2"/>
  </si>
  <si>
    <t>リース</t>
    <phoneticPr fontId="2"/>
  </si>
  <si>
    <t>残高</t>
    <rPh sb="0" eb="2">
      <t>ザンダカ</t>
    </rPh>
    <phoneticPr fontId="2"/>
  </si>
  <si>
    <t>人件費</t>
    <rPh sb="0" eb="3">
      <t>ジンケンヒ</t>
    </rPh>
    <phoneticPr fontId="2"/>
  </si>
  <si>
    <t>燃料費</t>
    <rPh sb="0" eb="3">
      <t>ネンリョウヒ</t>
    </rPh>
    <phoneticPr fontId="2"/>
  </si>
  <si>
    <t>修繕費</t>
    <rPh sb="0" eb="3">
      <t>シュウゼンヒ</t>
    </rPh>
    <phoneticPr fontId="2"/>
  </si>
  <si>
    <t>車両費</t>
    <rPh sb="0" eb="2">
      <t>シャリョウ</t>
    </rPh>
    <rPh sb="2" eb="3">
      <t>ヒ</t>
    </rPh>
    <phoneticPr fontId="2"/>
  </si>
  <si>
    <t>建物賃料</t>
    <rPh sb="0" eb="2">
      <t>タテモノ</t>
    </rPh>
    <rPh sb="2" eb="4">
      <t>チンリョウ</t>
    </rPh>
    <phoneticPr fontId="2"/>
  </si>
  <si>
    <t>車庫賃料</t>
    <rPh sb="0" eb="2">
      <t>シャコ</t>
    </rPh>
    <rPh sb="2" eb="4">
      <t>チンリョウ</t>
    </rPh>
    <phoneticPr fontId="2"/>
  </si>
  <si>
    <t>什器・備品</t>
    <rPh sb="0" eb="2">
      <t>ジュウキ</t>
    </rPh>
    <rPh sb="3" eb="5">
      <t>ビヒン</t>
    </rPh>
    <phoneticPr fontId="2"/>
  </si>
  <si>
    <t>施設賦課税</t>
    <rPh sb="0" eb="2">
      <t>シセツ</t>
    </rPh>
    <rPh sb="2" eb="4">
      <t>フカ</t>
    </rPh>
    <rPh sb="4" eb="5">
      <t>ゼイ</t>
    </rPh>
    <phoneticPr fontId="2"/>
  </si>
  <si>
    <t>自賠責保険料</t>
    <rPh sb="0" eb="3">
      <t>ジバイセキ</t>
    </rPh>
    <rPh sb="3" eb="6">
      <t>ホケンリョウ</t>
    </rPh>
    <phoneticPr fontId="2"/>
  </si>
  <si>
    <t>任意保険料</t>
    <rPh sb="0" eb="2">
      <t>ニンイ</t>
    </rPh>
    <rPh sb="2" eb="5">
      <t>ホケンリョウ</t>
    </rPh>
    <phoneticPr fontId="2"/>
  </si>
  <si>
    <t>登録免許税</t>
    <rPh sb="0" eb="2">
      <t>トウロク</t>
    </rPh>
    <rPh sb="2" eb="5">
      <t>メンキョゼイ</t>
    </rPh>
    <phoneticPr fontId="2"/>
  </si>
  <si>
    <t>その他</t>
    <rPh sb="2" eb="3">
      <t>タ</t>
    </rPh>
    <phoneticPr fontId="2"/>
  </si>
  <si>
    <t>運行管理者</t>
    <rPh sb="0" eb="2">
      <t>ウンコウ</t>
    </rPh>
    <rPh sb="2" eb="5">
      <t>カンリシャ</t>
    </rPh>
    <phoneticPr fontId="2"/>
  </si>
  <si>
    <t>整備管理者</t>
    <rPh sb="0" eb="2">
      <t>セイビ</t>
    </rPh>
    <rPh sb="2" eb="5">
      <t>カンリシャ</t>
    </rPh>
    <phoneticPr fontId="2"/>
  </si>
  <si>
    <t>はい</t>
    <phoneticPr fontId="2"/>
  </si>
  <si>
    <t>いいえ</t>
    <phoneticPr fontId="2"/>
  </si>
  <si>
    <t>車両種別ごとの台数を入力してください。申請時は見積書で構いません。申請後審査中に本契約していただければ納車は許可後でも構いません。
（※軽自動車やバイクは算入できません。必要資金を最低にするためには合計を5台にしてください）</t>
    <phoneticPr fontId="2"/>
  </si>
  <si>
    <t>車両調達価格はいくらですか？
（※一括購入、分割購入、リースごとの合計を入力してください。既に自社が所有者の車両や無償譲渡される車両については入力不要です。）
一括購入、リース、分割購入それぞれについて全台数合計金額を入力してください。</t>
    <phoneticPr fontId="2"/>
  </si>
  <si>
    <t>営業所の家賃はいくらですか？
（※複数個所で申請する場合は合計金額を入力してください。賃貸と一括購入が混在する場合は、賃貸欄にも一括購入欄にも入力してください。以下同じ）</t>
    <phoneticPr fontId="2"/>
  </si>
  <si>
    <t>一般貨物自動車運送事業新規許可無料診断ツール</t>
    <rPh sb="0" eb="2">
      <t>イッパン</t>
    </rPh>
    <rPh sb="2" eb="4">
      <t>カモツ</t>
    </rPh>
    <rPh sb="4" eb="7">
      <t>ジドウシャ</t>
    </rPh>
    <rPh sb="7" eb="9">
      <t>ウンソウ</t>
    </rPh>
    <rPh sb="9" eb="11">
      <t>ジギョウ</t>
    </rPh>
    <rPh sb="11" eb="13">
      <t>シンキ</t>
    </rPh>
    <rPh sb="13" eb="15">
      <t>キョカ</t>
    </rPh>
    <rPh sb="15" eb="17">
      <t>ムリョウ</t>
    </rPh>
    <rPh sb="17" eb="19">
      <t>シンダン</t>
    </rPh>
    <phoneticPr fontId="2"/>
  </si>
  <si>
    <t>解説</t>
    <rPh sb="0" eb="2">
      <t>カイセツ</t>
    </rPh>
    <phoneticPr fontId="2"/>
  </si>
  <si>
    <t>列1</t>
  </si>
  <si>
    <t>列2</t>
  </si>
  <si>
    <t>回答</t>
    <rPh sb="0" eb="2">
      <t>カイトウ</t>
    </rPh>
    <phoneticPr fontId="2"/>
  </si>
  <si>
    <t>解説を見る</t>
    <rPh sb="0" eb="2">
      <t>カイセツ</t>
    </rPh>
    <rPh sb="3" eb="4">
      <t>ミ</t>
    </rPh>
    <phoneticPr fontId="2"/>
  </si>
  <si>
    <t>質問</t>
    <rPh sb="0" eb="2">
      <t>シツモン</t>
    </rPh>
    <phoneticPr fontId="2"/>
  </si>
  <si>
    <t>番号</t>
    <rPh sb="0" eb="2">
      <t>バンゴウ</t>
    </rPh>
    <phoneticPr fontId="2"/>
  </si>
  <si>
    <t>グループ</t>
    <phoneticPr fontId="2"/>
  </si>
  <si>
    <t>営業所と車庫の直線距離は規定距離内におさまっていますか？</t>
    <phoneticPr fontId="2"/>
  </si>
  <si>
    <t>役員もしくは申請法人、親会社、グループ会社で運送業許可取消し処分を５年以内に受けたことがありますか？</t>
    <rPh sb="0" eb="2">
      <t>ヤクイン</t>
    </rPh>
    <rPh sb="6" eb="8">
      <t>シンセイ</t>
    </rPh>
    <rPh sb="8" eb="10">
      <t>ホウジン</t>
    </rPh>
    <rPh sb="11" eb="12">
      <t>オヤ</t>
    </rPh>
    <rPh sb="12" eb="14">
      <t>カイシャ</t>
    </rPh>
    <rPh sb="19" eb="21">
      <t>カイシャ</t>
    </rPh>
    <rPh sb="22" eb="25">
      <t>ウンソウギョウ</t>
    </rPh>
    <rPh sb="25" eb="27">
      <t>キョカ</t>
    </rPh>
    <rPh sb="27" eb="29">
      <t>トリケ</t>
    </rPh>
    <rPh sb="30" eb="32">
      <t>ショブン</t>
    </rPh>
    <rPh sb="34" eb="35">
      <t>ネン</t>
    </rPh>
    <rPh sb="35" eb="37">
      <t>イナイ</t>
    </rPh>
    <rPh sb="38" eb="39">
      <t>ウ</t>
    </rPh>
    <phoneticPr fontId="2"/>
  </si>
  <si>
    <t>1-1</t>
    <phoneticPr fontId="2"/>
  </si>
  <si>
    <t>1-2</t>
    <phoneticPr fontId="2"/>
  </si>
  <si>
    <t>1-3</t>
    <phoneticPr fontId="2"/>
  </si>
  <si>
    <t>1-4</t>
    <phoneticPr fontId="2"/>
  </si>
  <si>
    <t>2-1</t>
    <phoneticPr fontId="2"/>
  </si>
  <si>
    <t>2-2</t>
    <phoneticPr fontId="2"/>
  </si>
  <si>
    <t>2-3</t>
    <phoneticPr fontId="2"/>
  </si>
  <si>
    <t>2-4</t>
    <phoneticPr fontId="2"/>
  </si>
  <si>
    <t>2-5</t>
    <phoneticPr fontId="2"/>
  </si>
  <si>
    <t>2-6</t>
    <phoneticPr fontId="2"/>
  </si>
  <si>
    <t>3-1</t>
    <phoneticPr fontId="2"/>
  </si>
  <si>
    <t>3-2</t>
    <phoneticPr fontId="2"/>
  </si>
  <si>
    <t>3-3</t>
    <phoneticPr fontId="2"/>
  </si>
  <si>
    <t>3-4</t>
    <phoneticPr fontId="2"/>
  </si>
  <si>
    <t>3-5</t>
    <phoneticPr fontId="2"/>
  </si>
  <si>
    <t>4-1</t>
    <phoneticPr fontId="2"/>
  </si>
  <si>
    <t>【人の要件】</t>
    <rPh sb="1" eb="2">
      <t>ヒト</t>
    </rPh>
    <rPh sb="3" eb="5">
      <t>ヨウケン</t>
    </rPh>
    <phoneticPr fontId="2"/>
  </si>
  <si>
    <t>経営者</t>
    <rPh sb="0" eb="3">
      <t>ケイエイシャ</t>
    </rPh>
    <phoneticPr fontId="2"/>
  </si>
  <si>
    <t>【施設・車両の要件】</t>
    <phoneticPr fontId="2"/>
  </si>
  <si>
    <t>【必要資金】</t>
    <rPh sb="1" eb="3">
      <t>ヒツヨウ</t>
    </rPh>
    <rPh sb="3" eb="5">
      <t>シキン</t>
    </rPh>
    <phoneticPr fontId="2"/>
  </si>
  <si>
    <t>【その他】</t>
    <rPh sb="3" eb="4">
      <t>タ</t>
    </rPh>
    <phoneticPr fontId="2"/>
  </si>
  <si>
    <t>５名のドライバー</t>
    <rPh sb="1" eb="2">
      <t>メイ</t>
    </rPh>
    <phoneticPr fontId="2"/>
  </si>
  <si>
    <t>営業所及び休憩睡眠施設の場所は市街化調整区域ですか？
（※市街化調整区域かどうかは営業所管轄市役所に電話して確認してください。）</t>
    <phoneticPr fontId="2"/>
  </si>
  <si>
    <t>営業所及び休憩睡眠施設の場所の用途地域は○○住居専用地域ですか？
（※用途地域は営業所管轄市役所に電話して確認してください。）</t>
    <rPh sb="35" eb="37">
      <t>ヨウト</t>
    </rPh>
    <rPh sb="37" eb="39">
      <t>チイキ</t>
    </rPh>
    <phoneticPr fontId="2"/>
  </si>
  <si>
    <t>営業所が市街化調整区域化</t>
    <rPh sb="0" eb="3">
      <t>エイギョウショ</t>
    </rPh>
    <rPh sb="4" eb="7">
      <t>シガイカ</t>
    </rPh>
    <rPh sb="7" eb="9">
      <t>チョウセイ</t>
    </rPh>
    <rPh sb="9" eb="11">
      <t>クイキ</t>
    </rPh>
    <rPh sb="11" eb="12">
      <t>カ</t>
    </rPh>
    <phoneticPr fontId="2"/>
  </si>
  <si>
    <t>営業所の用途地域</t>
    <rPh sb="0" eb="3">
      <t>エイギョウショ</t>
    </rPh>
    <rPh sb="4" eb="6">
      <t>ヨウト</t>
    </rPh>
    <rPh sb="6" eb="8">
      <t>チイキ</t>
    </rPh>
    <phoneticPr fontId="2"/>
  </si>
  <si>
    <t>営業所と車両の距離</t>
    <rPh sb="0" eb="3">
      <t>エイギョウショ</t>
    </rPh>
    <rPh sb="4" eb="6">
      <t>シャリョウ</t>
    </rPh>
    <rPh sb="7" eb="9">
      <t>キョリ</t>
    </rPh>
    <phoneticPr fontId="2"/>
  </si>
  <si>
    <t>車庫が農地か</t>
    <rPh sb="0" eb="2">
      <t>シャコ</t>
    </rPh>
    <rPh sb="3" eb="5">
      <t>ノウチ</t>
    </rPh>
    <phoneticPr fontId="2"/>
  </si>
  <si>
    <t>５台のトラック</t>
    <rPh sb="1" eb="2">
      <t>ダイ</t>
    </rPh>
    <phoneticPr fontId="2"/>
  </si>
  <si>
    <t>営業所の広さ</t>
    <rPh sb="0" eb="3">
      <t>エイギョウショ</t>
    </rPh>
    <rPh sb="4" eb="5">
      <t>ヒロ</t>
    </rPh>
    <phoneticPr fontId="2"/>
  </si>
  <si>
    <t>なし</t>
    <phoneticPr fontId="2"/>
  </si>
  <si>
    <t>前面道路の幅員</t>
    <rPh sb="0" eb="2">
      <t>ゼンメン</t>
    </rPh>
    <rPh sb="2" eb="4">
      <t>ドウロ</t>
    </rPh>
    <rPh sb="5" eb="7">
      <t>フクイン</t>
    </rPh>
    <phoneticPr fontId="2"/>
  </si>
  <si>
    <t>車庫の前面道路（公道）の幅は十分広いですか？</t>
    <rPh sb="3" eb="5">
      <t>ゼンメン</t>
    </rPh>
    <rPh sb="5" eb="7">
      <t>ドウロ</t>
    </rPh>
    <rPh sb="8" eb="10">
      <t>コウドウ</t>
    </rPh>
    <rPh sb="12" eb="13">
      <t>ハバ</t>
    </rPh>
    <rPh sb="14" eb="16">
      <t>ジュウブン</t>
    </rPh>
    <rPh sb="16" eb="17">
      <t>ヒロ</t>
    </rPh>
    <phoneticPr fontId="2"/>
  </si>
  <si>
    <t>コメント</t>
    <phoneticPr fontId="2"/>
  </si>
  <si>
    <t>点数</t>
    <rPh sb="0" eb="2">
      <t>テンスウ</t>
    </rPh>
    <phoneticPr fontId="2"/>
  </si>
  <si>
    <t>各要件の回答とアドバイス</t>
    <rPh sb="0" eb="1">
      <t>カク</t>
    </rPh>
    <rPh sb="1" eb="3">
      <t>ヨウケン</t>
    </rPh>
    <rPh sb="4" eb="6">
      <t>カイトウ</t>
    </rPh>
    <phoneticPr fontId="2"/>
  </si>
  <si>
    <t>休憩睡眠施設の家賃はいくらですか？
（営業所と休憩睡眠施設が別家賃の場合のみ記入。営業所の金額に含まれる場合は空欄にしてください）</t>
    <rPh sb="38" eb="40">
      <t>キニュウ</t>
    </rPh>
    <rPh sb="41" eb="44">
      <t>エイギョウショ</t>
    </rPh>
    <rPh sb="45" eb="47">
      <t>キンガク</t>
    </rPh>
    <rPh sb="48" eb="49">
      <t>フク</t>
    </rPh>
    <rPh sb="52" eb="54">
      <t>バアイ</t>
    </rPh>
    <rPh sb="55" eb="57">
      <t>クウラン</t>
    </rPh>
    <phoneticPr fontId="2"/>
  </si>
  <si>
    <t>以下の金額を申請時提出残高証明取得時から許可が下りるまで約６カ月間キープする必要があります。</t>
    <rPh sb="0" eb="2">
      <t>イカ</t>
    </rPh>
    <rPh sb="3" eb="5">
      <t>キンガク</t>
    </rPh>
    <rPh sb="6" eb="9">
      <t>シンセイジ</t>
    </rPh>
    <rPh sb="9" eb="11">
      <t>テイシュツ</t>
    </rPh>
    <rPh sb="11" eb="13">
      <t>ザンダカ</t>
    </rPh>
    <rPh sb="13" eb="15">
      <t>ショウメイ</t>
    </rPh>
    <rPh sb="15" eb="17">
      <t>シュトク</t>
    </rPh>
    <rPh sb="17" eb="18">
      <t>ジ</t>
    </rPh>
    <rPh sb="20" eb="22">
      <t>キョカ</t>
    </rPh>
    <rPh sb="23" eb="24">
      <t>オ</t>
    </rPh>
    <rPh sb="28" eb="29">
      <t>ヤク</t>
    </rPh>
    <rPh sb="31" eb="32">
      <t>ゲツ</t>
    </rPh>
    <rPh sb="32" eb="33">
      <t>カン</t>
    </rPh>
    <rPh sb="38" eb="40">
      <t>ヒツヨウ</t>
    </rPh>
    <phoneticPr fontId="2"/>
  </si>
  <si>
    <t>運送事業担当役員、運行管理者、整備管理者、ドライバーについて。
役員及び従業員が社会保険に、従業員が全員雇用労災保険に加入していますか？もしくは許可が下りるまでに加入できますか？
（※現在加入しておらず、現在と同じ手取りにするためには大体会社負担出金が３割増えると思ってください）</t>
    <rPh sb="0" eb="2">
      <t>ウンソウ</t>
    </rPh>
    <rPh sb="2" eb="4">
      <t>ジギョウ</t>
    </rPh>
    <rPh sb="4" eb="6">
      <t>タントウ</t>
    </rPh>
    <rPh sb="6" eb="8">
      <t>ヤクイン</t>
    </rPh>
    <rPh sb="9" eb="11">
      <t>ウンコウ</t>
    </rPh>
    <rPh sb="11" eb="14">
      <t>カンリシャ</t>
    </rPh>
    <rPh sb="15" eb="17">
      <t>セイビ</t>
    </rPh>
    <rPh sb="17" eb="20">
      <t>カンリシャ</t>
    </rPh>
    <rPh sb="36" eb="39">
      <t>ジュウギョウイン</t>
    </rPh>
    <rPh sb="72" eb="74">
      <t>キョカ</t>
    </rPh>
    <rPh sb="75" eb="76">
      <t>オ</t>
    </rPh>
    <rPh sb="81" eb="83">
      <t>カニュウ</t>
    </rPh>
    <phoneticPr fontId="2"/>
  </si>
  <si>
    <t>どうしても許可が取りたい！！</t>
    <rPh sb="5" eb="7">
      <t>キョカ</t>
    </rPh>
    <rPh sb="8" eb="9">
      <t>ト</t>
    </rPh>
    <phoneticPr fontId="2"/>
  </si>
  <si>
    <t>・どこから手を付ければいいかわからない</t>
    <rPh sb="5" eb="6">
      <t>テ</t>
    </rPh>
    <rPh sb="7" eb="8">
      <t>ツ</t>
    </rPh>
    <phoneticPr fontId="2"/>
  </si>
  <si>
    <t>・やることがたくさんありすぎて手に負えない</t>
    <rPh sb="15" eb="16">
      <t>テ</t>
    </rPh>
    <rPh sb="17" eb="18">
      <t>オ</t>
    </rPh>
    <phoneticPr fontId="2"/>
  </si>
  <si>
    <t>社会保険等</t>
    <rPh sb="0" eb="2">
      <t>シャカイ</t>
    </rPh>
    <rPh sb="2" eb="4">
      <t>ホケン</t>
    </rPh>
    <rPh sb="4" eb="5">
      <t>トウ</t>
    </rPh>
    <phoneticPr fontId="2"/>
  </si>
  <si>
    <t>点数無関係</t>
    <rPh sb="0" eb="2">
      <t>テンスウ</t>
    </rPh>
    <rPh sb="2" eb="5">
      <t>ムカンケイ</t>
    </rPh>
    <phoneticPr fontId="2"/>
  </si>
  <si>
    <t>％</t>
    <phoneticPr fontId="2"/>
  </si>
  <si>
    <t>御社の営業ナンバー新規許可取得見込確率</t>
    <rPh sb="0" eb="2">
      <t>オンシャ</t>
    </rPh>
    <rPh sb="3" eb="5">
      <t>エイギョウ</t>
    </rPh>
    <rPh sb="9" eb="11">
      <t>シンキ</t>
    </rPh>
    <rPh sb="11" eb="13">
      <t>キョカ</t>
    </rPh>
    <rPh sb="13" eb="15">
      <t>シュトク</t>
    </rPh>
    <rPh sb="15" eb="17">
      <t>ミコミ</t>
    </rPh>
    <rPh sb="17" eb="19">
      <t>カクリツ</t>
    </rPh>
    <phoneticPr fontId="2"/>
  </si>
  <si>
    <t>・大体わかるのだけどやっぱり本当のところがわからない</t>
    <rPh sb="1" eb="3">
      <t>ダイタイ</t>
    </rPh>
    <rPh sb="14" eb="16">
      <t>ホントウ</t>
    </rPh>
    <phoneticPr fontId="2"/>
  </si>
  <si>
    <t>・忙しくて自分でできない</t>
    <rPh sb="1" eb="2">
      <t>イソガ</t>
    </rPh>
    <rPh sb="5" eb="7">
      <t>ジブン</t>
    </rPh>
    <phoneticPr fontId="2"/>
  </si>
  <si>
    <t>・運送業専門の行政書士が見つけられない</t>
    <rPh sb="1" eb="4">
      <t>ウンソウギョウ</t>
    </rPh>
    <rPh sb="4" eb="6">
      <t>センモン</t>
    </rPh>
    <rPh sb="7" eb="9">
      <t>ギョウセイ</t>
    </rPh>
    <rPh sb="9" eb="11">
      <t>ショシ</t>
    </rPh>
    <rPh sb="12" eb="13">
      <t>ミ</t>
    </rPh>
    <phoneticPr fontId="2"/>
  </si>
  <si>
    <t>そんな場合はどうぞトラサポにお気軽にご連絡ください。</t>
    <rPh sb="3" eb="5">
      <t>バアイ</t>
    </rPh>
    <rPh sb="15" eb="17">
      <t>キガル</t>
    </rPh>
    <rPh sb="19" eb="21">
      <t>レンラク</t>
    </rPh>
    <phoneticPr fontId="2"/>
  </si>
  <si>
    <t>メールアドレス</t>
    <phoneticPr fontId="2"/>
  </si>
  <si>
    <t>件名に「新規許可相談」と書いて、このエクセルファイルを添付して送ってください。</t>
    <rPh sb="0" eb="2">
      <t>ケンメイ</t>
    </rPh>
    <rPh sb="4" eb="6">
      <t>シンキ</t>
    </rPh>
    <rPh sb="6" eb="8">
      <t>キョカ</t>
    </rPh>
    <rPh sb="8" eb="10">
      <t>ソウダン</t>
    </rPh>
    <rPh sb="12" eb="13">
      <t>カ</t>
    </rPh>
    <rPh sb="27" eb="29">
      <t>テンプ</t>
    </rPh>
    <rPh sb="31" eb="32">
      <t>オク</t>
    </rPh>
    <phoneticPr fontId="2"/>
  </si>
  <si>
    <t>35点満点</t>
    <rPh sb="2" eb="3">
      <t>テン</t>
    </rPh>
    <rPh sb="3" eb="5">
      <t>マンテン</t>
    </rPh>
    <phoneticPr fontId="2"/>
  </si>
  <si>
    <t>50点満点</t>
    <rPh sb="2" eb="3">
      <t>テン</t>
    </rPh>
    <rPh sb="3" eb="5">
      <t>マンテン</t>
    </rPh>
    <phoneticPr fontId="2"/>
  </si>
  <si>
    <t>5点満点</t>
    <rPh sb="1" eb="2">
      <t>テン</t>
    </rPh>
    <rPh sb="2" eb="4">
      <t>マンテン</t>
    </rPh>
    <phoneticPr fontId="2"/>
  </si>
  <si>
    <t>運行管理者以外にドライバーを５名確保できますか？
（許可申請時ではなく、許可が下りるまでに確保できればＯＫです）
（外注個人事業主はＮＧ。従業員である必要があります。</t>
    <rPh sb="58" eb="60">
      <t>ガイチュウ</t>
    </rPh>
    <rPh sb="60" eb="62">
      <t>コジン</t>
    </rPh>
    <rPh sb="62" eb="64">
      <t>ジギョウ</t>
    </rPh>
    <rPh sb="64" eb="65">
      <t>ヌシ</t>
    </rPh>
    <rPh sb="69" eb="72">
      <t>ジュウギョウイン</t>
    </rPh>
    <rPh sb="75" eb="77">
      <t>ヒツヨウ</t>
    </rPh>
    <phoneticPr fontId="2"/>
  </si>
  <si>
    <t>45点満点</t>
    <rPh sb="2" eb="3">
      <t>テン</t>
    </rPh>
    <rPh sb="3" eb="5">
      <t>マンテン</t>
    </rPh>
    <phoneticPr fontId="2"/>
  </si>
  <si>
    <t>※すべて満点でも想定外を考慮して１００％にはなりません。</t>
    <rPh sb="4" eb="6">
      <t>マンテン</t>
    </rPh>
    <rPh sb="8" eb="11">
      <t>ソウテイガイ</t>
    </rPh>
    <rPh sb="12" eb="14">
      <t>コウリョ</t>
    </rPh>
    <phoneticPr fontId="2"/>
  </si>
  <si>
    <t>金融機関に集められる最高残高はいくらですか？
（複数金融機関可、その場合同一の証明日のものの合計金額を記入。残高証明が出せる金額）
※申請から許可が下りるまで約6カ月間指定金額を下回ってはいけません。</t>
    <rPh sb="34" eb="36">
      <t>バアイ</t>
    </rPh>
    <rPh sb="36" eb="38">
      <t>ドウイツ</t>
    </rPh>
    <rPh sb="39" eb="41">
      <t>ショウメイ</t>
    </rPh>
    <rPh sb="41" eb="42">
      <t>ビ</t>
    </rPh>
    <rPh sb="46" eb="48">
      <t>ゴウケイ</t>
    </rPh>
    <rPh sb="48" eb="50">
      <t>キンガク</t>
    </rPh>
    <rPh sb="51" eb="53">
      <t>キニュウ</t>
    </rPh>
    <rPh sb="67" eb="69">
      <t>シンセイ</t>
    </rPh>
    <rPh sb="71" eb="73">
      <t>キョカ</t>
    </rPh>
    <rPh sb="74" eb="75">
      <t>オ</t>
    </rPh>
    <rPh sb="79" eb="80">
      <t>ヤク</t>
    </rPh>
    <rPh sb="82" eb="83">
      <t>ゲツ</t>
    </rPh>
    <rPh sb="83" eb="84">
      <t>カン</t>
    </rPh>
    <rPh sb="84" eb="86">
      <t>シテイ</t>
    </rPh>
    <rPh sb="86" eb="88">
      <t>キンガク</t>
    </rPh>
    <rPh sb="89" eb="91">
      <t>シタマワ</t>
    </rPh>
    <phoneticPr fontId="2"/>
  </si>
  <si>
    <t>この色の部分を選択または記入してください</t>
    <rPh sb="2" eb="3">
      <t>イロ</t>
    </rPh>
    <rPh sb="4" eb="6">
      <t>ブブン</t>
    </rPh>
    <rPh sb="7" eb="9">
      <t>センタク</t>
    </rPh>
    <rPh sb="12" eb="14">
      <t>キニュウ</t>
    </rPh>
    <phoneticPr fontId="2"/>
  </si>
  <si>
    <t>suzutaka@g-support.co.jp</t>
    <phoneticPr fontId="2"/>
  </si>
  <si>
    <t>困ったときのために営業所の壁に貼り付けておくと便利です</t>
    <rPh sb="0" eb="1">
      <t>コマ</t>
    </rPh>
    <rPh sb="9" eb="12">
      <t>エイギョウショ</t>
    </rPh>
    <rPh sb="13" eb="14">
      <t>カベ</t>
    </rPh>
    <rPh sb="15" eb="16">
      <t>ハ</t>
    </rPh>
    <rPh sb="17" eb="18">
      <t>ツ</t>
    </rPh>
    <rPh sb="23" eb="25">
      <t>ベンリ</t>
    </rPh>
    <phoneticPr fontId="14"/>
  </si>
  <si>
    <t>トラサポホームページ　一般貨物でなにか困ったらいつでもご利用ください！！</t>
    <rPh sb="11" eb="13">
      <t>イッパン</t>
    </rPh>
    <rPh sb="13" eb="15">
      <t>カモツ</t>
    </rPh>
    <rPh sb="19" eb="20">
      <t>コマ</t>
    </rPh>
    <rPh sb="28" eb="30">
      <t>リヨウ</t>
    </rPh>
    <phoneticPr fontId="14"/>
  </si>
  <si>
    <t>https://tora-sapo.jp/</t>
  </si>
  <si>
    <t>お電話かメールでお気軽にご連絡ください！！</t>
    <rPh sb="1" eb="3">
      <t>デンワ</t>
    </rPh>
    <rPh sb="9" eb="11">
      <t>キガル</t>
    </rPh>
    <rPh sb="13" eb="15">
      <t>レンラク</t>
    </rPh>
    <phoneticPr fontId="14"/>
  </si>
  <si>
    <t>メールアドレス</t>
    <phoneticPr fontId="14"/>
  </si>
  <si>
    <t>suzutaka@g-support.co.jp</t>
    <phoneticPr fontId="14"/>
  </si>
  <si>
    <t>営業所を引っ越したい</t>
    <rPh sb="0" eb="3">
      <t>エイギョウショ</t>
    </rPh>
    <rPh sb="4" eb="5">
      <t>ヒ</t>
    </rPh>
    <rPh sb="6" eb="7">
      <t>コ</t>
    </rPh>
    <phoneticPr fontId="14"/>
  </si>
  <si>
    <t>車庫を増やしたい、引っ越したい</t>
    <rPh sb="0" eb="2">
      <t>シャコ</t>
    </rPh>
    <rPh sb="3" eb="4">
      <t>フ</t>
    </rPh>
    <rPh sb="9" eb="10">
      <t>ヒ</t>
    </rPh>
    <rPh sb="11" eb="12">
      <t>コ</t>
    </rPh>
    <phoneticPr fontId="14"/>
  </si>
  <si>
    <t>事業報告書を作るのがめんどくさい</t>
    <rPh sb="0" eb="2">
      <t>ジギョウ</t>
    </rPh>
    <rPh sb="2" eb="5">
      <t>ホウコクショ</t>
    </rPh>
    <rPh sb="6" eb="7">
      <t>ツク</t>
    </rPh>
    <phoneticPr fontId="14"/>
  </si>
  <si>
    <t>実績報告書を作るのがめんどくさい</t>
    <rPh sb="0" eb="2">
      <t>ジッセキ</t>
    </rPh>
    <rPh sb="2" eb="5">
      <t>ホウコクショ</t>
    </rPh>
    <rPh sb="6" eb="7">
      <t>ツク</t>
    </rPh>
    <phoneticPr fontId="14"/>
  </si>
  <si>
    <t>巡回指導で良い評価を取りたい</t>
    <rPh sb="0" eb="2">
      <t>ジュンカイ</t>
    </rPh>
    <rPh sb="2" eb="4">
      <t>シドウ</t>
    </rPh>
    <rPh sb="5" eb="6">
      <t>ヨ</t>
    </rPh>
    <rPh sb="7" eb="9">
      <t>ヒョウカ</t>
    </rPh>
    <rPh sb="10" eb="11">
      <t>ト</t>
    </rPh>
    <phoneticPr fontId="14"/>
  </si>
  <si>
    <t>監査が来る！対策をしたい</t>
    <rPh sb="0" eb="2">
      <t>カンサ</t>
    </rPh>
    <rPh sb="3" eb="4">
      <t>ク</t>
    </rPh>
    <rPh sb="6" eb="8">
      <t>タイサク</t>
    </rPh>
    <phoneticPr fontId="14"/>
  </si>
  <si>
    <t>監査後の改善報告なにをすればよいかわからない</t>
    <rPh sb="0" eb="2">
      <t>カンサ</t>
    </rPh>
    <rPh sb="2" eb="3">
      <t>ゴ</t>
    </rPh>
    <rPh sb="4" eb="6">
      <t>カイゼン</t>
    </rPh>
    <rPh sb="6" eb="8">
      <t>ホウコク</t>
    </rPh>
    <phoneticPr fontId="14"/>
  </si>
  <si>
    <t>別会社で新規許可を取りたい</t>
    <rPh sb="0" eb="1">
      <t>ベツ</t>
    </rPh>
    <rPh sb="1" eb="3">
      <t>カイシャ</t>
    </rPh>
    <rPh sb="4" eb="6">
      <t>シンキ</t>
    </rPh>
    <rPh sb="6" eb="8">
      <t>キョカ</t>
    </rPh>
    <rPh sb="9" eb="10">
      <t>ト</t>
    </rPh>
    <phoneticPr fontId="14"/>
  </si>
  <si>
    <t>特殊車両通行許可を取りたい</t>
    <rPh sb="0" eb="2">
      <t>トクシュ</t>
    </rPh>
    <rPh sb="2" eb="4">
      <t>シャリョウ</t>
    </rPh>
    <rPh sb="4" eb="6">
      <t>ツウコウ</t>
    </rPh>
    <rPh sb="6" eb="8">
      <t>キョカ</t>
    </rPh>
    <rPh sb="9" eb="10">
      <t>ト</t>
    </rPh>
    <phoneticPr fontId="14"/>
  </si>
  <si>
    <t>産廃収集運搬許可を取りたい</t>
    <rPh sb="0" eb="2">
      <t>サンパイ</t>
    </rPh>
    <rPh sb="2" eb="4">
      <t>シュウシュウ</t>
    </rPh>
    <rPh sb="4" eb="6">
      <t>ウンパン</t>
    </rPh>
    <rPh sb="6" eb="8">
      <t>キョカ</t>
    </rPh>
    <rPh sb="9" eb="10">
      <t>ト</t>
    </rPh>
    <phoneticPr fontId="14"/>
  </si>
  <si>
    <t>（ご参考）許可を取った後にやらなければいけないこと</t>
  </si>
  <si>
    <t>法律を知らないままルールを違反したやり方で事業を始めてしまうと、後で直しにくい</t>
  </si>
  <si>
    <t>白ナンバートラックと比べると、一般貨物自動車運送事業の許可業者になることで特に下記の２つの法律を気にしなければなりません。</t>
  </si>
  <si>
    <t>・貨物自動車運送事業法</t>
  </si>
  <si>
    <t>・労働基準法</t>
  </si>
  <si>
    <t>労働基準法は当然、白ナンバーの会社でも当然関係ありますが、一般貨物自動車運送事業の許可業者では、労働基準監督局の監査を入り口にして、相互通報制度により運輸支局の監査が来ることもあります。逆に、運輸支局の監査により、長時間労働が問題となると労働基準監督署に通報され、労働基準監督署からの監査が来ることもあります。</t>
  </si>
  <si>
    <t>そのようなルールがあるので、一般貨物自動車運送事業の許可業者が最も気にしなければならない法律は貨物自動車運送事業法と労働基準法であるといえると思います。</t>
  </si>
  <si>
    <t>そのような観点から、許可業者になったらやらなければいけない特に大事な点を解説します。</t>
  </si>
  <si>
    <t>１００％をすることは難しくても、強い気持ちで９０％はなんとかやり遂げようという気持ちがなければ、適正化実施機関の巡回指導や運輸支局の監査によりナンバーを取り上げられたり、最悪の事態だと営業停止や許可取り消しという事態にもなりかねません。</t>
  </si>
  <si>
    <t>一番怖いのは</t>
  </si>
  <si>
    <t>「他の業者もやっているから」</t>
  </si>
  <si>
    <t>「バレなければいいんでしょ」</t>
  </si>
  <si>
    <t>という考えです。どの業者も対面点呼なんてやってないよ、という声をよく聞きます。でもそれはバレてないから問題になっていないわけです。</t>
  </si>
  <si>
    <t>そのように言っていて、実際監査が入って車両が止められると、それまでから一転してものすごく後悔する社長に何人も会っています。</t>
  </si>
  <si>
    <t>そこまで行くともはや改善したとしても、結局監査時点の違反は取り消すことができずナンバープレートを取り外され、仕事ができなくなります。</t>
  </si>
  <si>
    <t>知らないままルールを違反したやり方で、事業を拡大しても、いざ「ルールを守ろう！」としたとき、そのやり方で会社が回っているのでほとんど直すことはできません。これから一般貨物自動車運送事業の新規許可を取得しようとしている事業者さんは、ぜひ初めから以下の義務を認識してから許可を取るようにしていただきたいです。</t>
  </si>
  <si>
    <t>対面点呼</t>
  </si>
  <si>
    <t>これは多くの事業者さんにとって大きなハードルとなります。運行管理者または運行管理補助者が乗務前と乗務後、対面にて点呼をしなければなりません。すなわち直行直帰の仕事はできない、ということです。電話点呼は認められません。夜中の仕事でもこのルールは変わりません。「夜中に運行管理者で対面点呼しようと思ったら、運行管理者が24時間寝ずに働かないといけないじゃないか」という理由は通じません。それは「やむを得ない場合」とは残念ながらならないのです。運輸局は「では昼間の仕事だけで経営が成り立つようにしてください」と言うだけです。</t>
  </si>
  <si>
    <t>今は、深夜に運行管理者補助者資格（ＮＡＳＶＡの3日間基礎講習を受講）を持っている高齢者を雇って対面点呼している事業者さんも多くなってきました。そのようにして法律を守る強い気持ちが必要です。</t>
  </si>
  <si>
    <t>帳簿関連</t>
  </si>
  <si>
    <t>たくさんありますが、特に以下のものが必要ですのではじめから記録できるようにしてください。</t>
  </si>
  <si>
    <t>日報（乗務等の記録）</t>
  </si>
  <si>
    <t>毎日</t>
  </si>
  <si>
    <t>点呼記録簿</t>
  </si>
  <si>
    <t>車両日常点検票</t>
  </si>
  <si>
    <t>これらが仕事をする日は毎日記録しなければならないものです。</t>
  </si>
  <si>
    <t>オリジナルのものを作成してもよいですし、トラック協会で購入することもできます。</t>
  </si>
  <si>
    <t>また、雇い入れたときの１回のみ運転者台帳を作成する必要があります。</t>
  </si>
  <si>
    <t>運転者台帳</t>
  </si>
  <si>
    <t>雇い入れたときの１回のみ</t>
  </si>
  <si>
    <t>細かくは運行管理規定など、これら以外にも必要なものもありますが、最も気にしなければいけないのは上記のものとなります。</t>
  </si>
  <si>
    <t>社会保険、雇用労災保険関係</t>
  </si>
  <si>
    <t>人を雇っていれば雇用労災保険の加入は当然ですし、法人は当然、社会保険の加入をしなければなりません。白ナンバー事業者の場合は、正直規制する事業法がないので社会保険に入っていない場合もあるでしょうが、緑ナンバー事業者はそうはいきません。社会保険に入っていないと緑ナンバーが付けられませんし、運輸開始後に雇ったドライバーさんについても社会保険に加入していなければ、巡回指導や監査のときに社会保険一部未加入として指摘されます。遅かれ早かれ必ず入らなければいけません。</t>
  </si>
  <si>
    <r>
      <t>トラックのドライバーは、厚生労働省の「</t>
    </r>
    <r>
      <rPr>
        <u/>
        <sz val="11"/>
        <color theme="10"/>
        <rFont val="游ゴシック"/>
        <family val="3"/>
        <charset val="128"/>
        <scheme val="minor"/>
      </rPr>
      <t>自動車運転者の労働時間等の改善のための基準」を守らなければなりません。</t>
    </r>
  </si>
  <si>
    <t>１日の拘束時間</t>
  </si>
  <si>
    <t>原則１３時間まで（週に２回までは１６時間が許される。それ以外は実際には１５時間までは許されるが、１５時間超が３回以上は違反となる）</t>
  </si>
  <si>
    <t>１月の拘束時間</t>
  </si>
  <si>
    <t>原則２９３時間（１年のうち6か月までは、1年間の拘束時間が３５１６時間（２９３×１２月）を超えない範囲であれば、１月３２０時間まで大丈夫です）</t>
  </si>
  <si>
    <t>１日の休息時間</t>
  </si>
  <si>
    <t>８時間以上（勤務と勤務の間は８時間以上空けなければなりません）</t>
  </si>
  <si>
    <t>連続運転</t>
  </si>
  <si>
    <t>４時間まで。４時間を超える前に合計３０分以上の休憩を取ることが必要。長距離運転の場合は要注意です。</t>
  </si>
  <si>
    <t>１日の運転時間</t>
  </si>
  <si>
    <t>２日平均で９時間まで</t>
  </si>
  <si>
    <t>休日労働</t>
  </si>
  <si>
    <t>２週間に１度まで</t>
  </si>
  <si>
    <t>休日</t>
  </si>
  <si>
    <t>少なくとも毎週1日の休日か、4週間を通じて4日以上の休日を与えなければなりません（労働基準法により）</t>
  </si>
  <si>
    <t>＊「拘束時間」とは労働時間と休憩時間（仮眠時間を含む）の合計時間を言います。それ以外を「休息時間」と言います。休憩時間は労働時間に含まれ、休息時間は労働時間以外の時間の事を言います。</t>
  </si>
  <si>
    <t>＊「休憩時間」とは待機時間とは違います。なにをしていても完全に自由な時間です。電話をしたら出なければいけない状況は「待機時間＝労働時間」であり、休憩時間ではありません。</t>
  </si>
  <si>
    <t>本当はもっと細かいことがありますが、それは別で詳しく解説するとして、これから許可を取る人は最低でもこれらは意識しておいてください。</t>
  </si>
  <si>
    <t>要するに、もし今白ナンバーでこれらに違反している仕事をしている人が緑ナンバーを取ると、ルール違反となり、法律を守ることがかなり難しくなります。なんとかして、このルールの中で仕事がまわるような目途をつけてから一般貨物自動車運送事業の許可を取るようにしなければなりません。</t>
  </si>
  <si>
    <t>研修</t>
  </si>
  <si>
    <t>ドライバーに研修を受けさせなければなりません。</t>
  </si>
  <si>
    <t>雇い入れたとき</t>
  </si>
  <si>
    <t>ＮＡＳＶＡの初任運転者適性診断（過去３年以内に受診していれば不要です）</t>
  </si>
  <si>
    <t>１５時間以上の講習と２０時間以上の添乗等による実技指導（過去３年以内に他の緑ナンバー事業者で常時選任運転者として選任されていれば不要です）</t>
  </si>
  <si>
    <t>毎年</t>
  </si>
  <si>
    <t>貨物自動車運送事業者が事業用自動車の運転者に対して行う指導及び監督の指針で定められている１２項目についての社内研修</t>
  </si>
  <si>
    <t>国土交通省自動車総合安全情報のサイト</t>
  </si>
  <si>
    <t>（http://www.mlit.go.jp/jidosha/anzen/</t>
  </si>
  <si>
    <t>03safety/instruction.html）が参考になります。</t>
  </si>
  <si>
    <t>毎年の健康診断</t>
  </si>
  <si>
    <t>毎年、健康診断を受けさせなければなりません。深夜時間帯（夜１０時～朝５時）の勤務があるドライバーは年２回受けさせなければなりません。仕事を空けられないなどという理由は残念ながら運輸支局にも労働基準監督署にも通じません。</t>
  </si>
  <si>
    <t>休日に休日出勤とし、給料と健康診断料を支払い、受診させるのが会社として求められることでしょう。</t>
  </si>
  <si>
    <t>毎年の報告</t>
  </si>
  <si>
    <t>毎年、なんの問題なく仕事をしていたとしても２つの報告を運輸支局に提出しなければなりません。</t>
  </si>
  <si>
    <t>事業実績報告書</t>
  </si>
  <si>
    <t>前年４月１日～３月３１日までの走行距離や輸送トン数、売り上げ等を７月１０日までに提出</t>
  </si>
  <si>
    <t>事業報告書</t>
  </si>
  <si>
    <t>決算書内容を運送事業用に編集した報告書を決算期終了後１００日以内に提出</t>
  </si>
  <si>
    <t>運輸安全マネジメント</t>
  </si>
  <si>
    <t>毎事業年度の経過後１００日以内に外部に対し公表（事務所内掲示やインターネットでの公表。運輸支局への提出は不要です）</t>
  </si>
  <si>
    <t>いかがでしたでしょうか。</t>
  </si>
  <si>
    <t>「え、こんなにやらなければいけないの？？」</t>
  </si>
  <si>
    <t>というのが正直な感想だと思います。</t>
  </si>
  <si>
    <t>しかし、軽井沢スキーバス事故から法令順守が毎年のように厳しくなっています。</t>
  </si>
  <si>
    <t>運送業というのは社会のインフラとしてもものすごく重要な仕事なので、高いコンプライアンス意識を求められてきています。実際、許可を取ったら全然大げさでなく、最低限これらのことは守らなければ、何十年と経営を続けることはできません。</t>
  </si>
  <si>
    <t>各種変更届・認可申請</t>
  </si>
  <si>
    <t>営業所を引っ越したり、車庫を増やしたりしたときな“認可申請”（約１～２か月）をしなければなりません。</t>
  </si>
  <si>
    <t>役員の変更、社名変更なども届出が必要です。</t>
  </si>
  <si>
    <t>車両を増やすときは増車届、減らすときは減車届が必要です。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</si>
</sst>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ＭＳ ゴシック"/>
      <family val="3"/>
      <charset val="128"/>
    </font>
    <font>
      <sz val="18"/>
      <color theme="1"/>
      <name val="游ゴシック"/>
      <family val="2"/>
      <charset val="128"/>
      <scheme val="minor"/>
    </font>
    <font>
      <sz val="11"/>
      <color theme="0"/>
      <name val="游ゴシック"/>
      <family val="3"/>
      <charset val="128"/>
      <scheme val="minor"/>
    </font>
    <font>
      <b/>
      <sz val="11"/>
      <color theme="1"/>
      <name val="游ゴシック"/>
      <family val="3"/>
      <charset val="128"/>
      <scheme val="minor"/>
    </font>
    <font>
      <sz val="18"/>
      <color theme="1"/>
      <name val="ＭＳ ゴシック"/>
      <family val="3"/>
      <charset val="128"/>
    </font>
    <font>
      <b/>
      <i/>
      <sz val="24"/>
      <color rgb="FFFF0000"/>
      <name val="ＭＳ ゴシック"/>
      <family val="3"/>
      <charset val="128"/>
    </font>
    <font>
      <b/>
      <i/>
      <sz val="14"/>
      <color theme="1"/>
      <name val="ＭＳ ゴシック"/>
      <family val="3"/>
      <charset val="128"/>
    </font>
    <font>
      <b/>
      <sz val="11"/>
      <color theme="8" tint="-0.499984740745262"/>
      <name val="游ゴシック"/>
      <family val="3"/>
      <charset val="128"/>
      <scheme val="minor"/>
    </font>
    <font>
      <u/>
      <sz val="16"/>
      <color theme="10"/>
      <name val="游ゴシック"/>
      <family val="2"/>
      <charset val="128"/>
      <scheme val="minor"/>
    </font>
    <font>
      <sz val="18"/>
      <color rgb="FFFFFF00"/>
      <name val="ＭＳ Ｐゴシック"/>
      <family val="3"/>
      <charset val="128"/>
    </font>
    <font>
      <sz val="6"/>
      <name val="ＭＳ Ｐゴシック"/>
      <family val="3"/>
      <charset val="128"/>
    </font>
    <font>
      <sz val="14"/>
      <name val="ＭＳ Ｐゴシック"/>
      <family val="3"/>
      <charset val="128"/>
    </font>
    <font>
      <u/>
      <sz val="14"/>
      <color theme="10"/>
      <name val="ＭＳ Ｐゴシック"/>
      <family val="3"/>
      <charset val="128"/>
    </font>
    <font>
      <u/>
      <sz val="16"/>
      <color theme="10"/>
      <name val="ＭＳ Ｐゴシック"/>
      <family val="3"/>
      <charset val="128"/>
    </font>
    <font>
      <b/>
      <sz val="18"/>
      <color rgb="FF474747"/>
      <name val="ＭＳ Ｐゴシック"/>
      <family val="3"/>
      <charset val="128"/>
    </font>
    <font>
      <b/>
      <sz val="12"/>
      <color rgb="FF454545"/>
      <name val="ＭＳ ゴシック"/>
      <family val="3"/>
      <charset val="128"/>
    </font>
    <font>
      <sz val="12"/>
      <color rgb="FF474747"/>
      <name val="ＭＳ ゴシック"/>
      <family val="3"/>
      <charset val="128"/>
    </font>
    <font>
      <sz val="12"/>
      <color theme="1"/>
      <name val="ＭＳ ゴシック"/>
      <family val="3"/>
      <charset val="128"/>
    </font>
    <font>
      <sz val="12"/>
      <color rgb="FF000000"/>
      <name val="ＭＳ ゴシック"/>
      <family val="3"/>
      <charset val="128"/>
    </font>
    <font>
      <u/>
      <sz val="11"/>
      <color theme="10"/>
      <name val="游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9F9F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Dashed">
        <color rgb="FFFFFFFF"/>
      </left>
      <right style="mediumDashed">
        <color rgb="FFFFFFFF"/>
      </right>
      <top style="mediumDashed">
        <color rgb="FFFFFFFF"/>
      </top>
      <bottom style="mediumDashed">
        <color rgb="FFFFFFFF"/>
      </bottom>
      <diagonal/>
    </border>
    <border>
      <left style="medium">
        <color rgb="FFDDDDDD"/>
      </left>
      <right style="medium">
        <color rgb="FFDDDDDD"/>
      </right>
      <top/>
      <bottom style="medium">
        <color rgb="FFDDDDDD"/>
      </bottom>
      <diagonal/>
    </border>
    <border>
      <left/>
      <right style="medium">
        <color rgb="FFDDDDDD"/>
      </right>
      <top/>
      <bottom style="medium">
        <color rgb="FFDDDDDD"/>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cellStyleXfs>
  <cellXfs count="88">
    <xf numFmtId="0" fontId="0" fillId="0" borderId="0" xfId="0">
      <alignment vertical="center"/>
    </xf>
    <xf numFmtId="0" fontId="0" fillId="0" borderId="0" xfId="0" applyAlignment="1">
      <alignment vertical="center" wrapText="1"/>
    </xf>
    <xf numFmtId="0" fontId="4" fillId="0" borderId="0" xfId="0" applyFont="1">
      <alignment vertical="center"/>
    </xf>
    <xf numFmtId="0" fontId="4"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6" fillId="0" borderId="0" xfId="0" applyFont="1">
      <alignment vertical="center"/>
    </xf>
    <xf numFmtId="0" fontId="6" fillId="0" borderId="0" xfId="0" applyFont="1" applyFill="1">
      <alignment vertical="center"/>
    </xf>
    <xf numFmtId="0" fontId="0" fillId="0" borderId="1" xfId="0" applyFill="1" applyBorder="1" applyAlignment="1">
      <alignment vertical="center" wrapText="1"/>
    </xf>
    <xf numFmtId="0" fontId="3" fillId="0" borderId="1" xfId="2" applyBorder="1" applyAlignment="1">
      <alignment horizontal="center" vertical="center" wrapText="1"/>
    </xf>
    <xf numFmtId="0" fontId="0" fillId="0" borderId="2" xfId="0" applyBorder="1">
      <alignment vertical="center"/>
    </xf>
    <xf numFmtId="0" fontId="0" fillId="3" borderId="1" xfId="0" applyFill="1" applyBorder="1" applyAlignment="1">
      <alignment horizontal="center" vertical="center"/>
    </xf>
    <xf numFmtId="0" fontId="0" fillId="3" borderId="1" xfId="0" applyFill="1" applyBorder="1">
      <alignment vertical="center"/>
    </xf>
    <xf numFmtId="49" fontId="0" fillId="0" borderId="1" xfId="0" applyNumberFormat="1" applyBorder="1" applyAlignment="1">
      <alignment horizontal="center" vertical="center"/>
    </xf>
    <xf numFmtId="0" fontId="5" fillId="0" borderId="0" xfId="0" applyFont="1">
      <alignment vertical="center"/>
    </xf>
    <xf numFmtId="0" fontId="8" fillId="4" borderId="0" xfId="0" applyFont="1" applyFill="1">
      <alignment vertical="center"/>
    </xf>
    <xf numFmtId="0" fontId="4" fillId="0" borderId="0" xfId="0" applyFont="1" applyFill="1" applyAlignment="1">
      <alignment vertical="center" wrapText="1"/>
    </xf>
    <xf numFmtId="0" fontId="4" fillId="0" borderId="0" xfId="0" applyFont="1" applyAlignment="1">
      <alignment horizontal="center" vertical="center"/>
    </xf>
    <xf numFmtId="0" fontId="4" fillId="2" borderId="1" xfId="0" applyFont="1" applyFill="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lignment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4" borderId="0" xfId="0" applyFont="1" applyFill="1" applyAlignment="1">
      <alignment vertical="center"/>
    </xf>
    <xf numFmtId="0" fontId="6" fillId="0" borderId="0" xfId="0" applyFont="1" applyBorder="1">
      <alignment vertical="center"/>
    </xf>
    <xf numFmtId="0" fontId="6" fillId="0" borderId="0" xfId="0" applyFont="1" applyBorder="1" applyAlignment="1">
      <alignment vertical="center" wrapText="1"/>
    </xf>
    <xf numFmtId="38" fontId="6" fillId="0" borderId="0" xfId="1" applyFont="1" applyBorder="1">
      <alignment vertical="center"/>
    </xf>
    <xf numFmtId="38" fontId="6" fillId="0" borderId="0" xfId="1" applyFont="1" applyBorder="1" applyAlignment="1">
      <alignment vertical="center" wrapText="1"/>
    </xf>
    <xf numFmtId="38" fontId="6" fillId="0" borderId="0" xfId="0" applyNumberFormat="1" applyFont="1" applyBorder="1">
      <alignment vertical="center"/>
    </xf>
    <xf numFmtId="0" fontId="4" fillId="3" borderId="0" xfId="0" applyFont="1" applyFill="1">
      <alignment vertical="center"/>
    </xf>
    <xf numFmtId="0" fontId="4" fillId="3" borderId="0" xfId="0" applyFont="1" applyFill="1" applyAlignment="1">
      <alignment horizontal="center" vertical="center"/>
    </xf>
    <xf numFmtId="0" fontId="4" fillId="3" borderId="0" xfId="0" applyFont="1" applyFill="1" applyAlignment="1">
      <alignment vertical="center" wrapText="1"/>
    </xf>
    <xf numFmtId="0" fontId="9" fillId="3" borderId="0" xfId="0" applyFont="1" applyFill="1">
      <alignment vertical="center"/>
    </xf>
    <xf numFmtId="0" fontId="10" fillId="3" borderId="0" xfId="0" applyFont="1" applyFill="1">
      <alignment vertical="center"/>
    </xf>
    <xf numFmtId="0" fontId="0" fillId="5" borderId="1" xfId="0" applyFill="1" applyBorder="1" applyAlignment="1">
      <alignment horizontal="center" vertical="center"/>
    </xf>
    <xf numFmtId="0" fontId="0" fillId="5" borderId="1" xfId="0" applyFill="1" applyBorder="1">
      <alignment vertical="center"/>
    </xf>
    <xf numFmtId="0" fontId="0" fillId="5" borderId="1" xfId="0" applyFill="1" applyBorder="1" applyAlignment="1">
      <alignment vertical="center" wrapText="1"/>
    </xf>
    <xf numFmtId="49" fontId="0" fillId="0" borderId="3" xfId="0" applyNumberFormat="1" applyBorder="1" applyAlignment="1">
      <alignment horizontal="center" vertical="center"/>
    </xf>
    <xf numFmtId="0" fontId="0" fillId="0" borderId="3" xfId="0" applyFill="1" applyBorder="1" applyAlignment="1">
      <alignment vertical="center" wrapText="1"/>
    </xf>
    <xf numFmtId="0" fontId="3" fillId="0" borderId="3" xfId="2" applyBorder="1" applyAlignment="1">
      <alignment horizontal="center" vertical="center" wrapText="1"/>
    </xf>
    <xf numFmtId="0" fontId="0" fillId="3" borderId="3" xfId="0"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3" borderId="6" xfId="0" applyFont="1" applyFill="1" applyBorder="1" applyAlignment="1">
      <alignment horizontal="center" vertical="center"/>
    </xf>
    <xf numFmtId="0" fontId="12" fillId="3" borderId="0" xfId="2" applyFont="1" applyFill="1">
      <alignment vertical="center"/>
    </xf>
    <xf numFmtId="0" fontId="0" fillId="0" borderId="0" xfId="0" applyAlignment="1"/>
    <xf numFmtId="0" fontId="15" fillId="0" borderId="0" xfId="0" applyFont="1" applyAlignment="1"/>
    <xf numFmtId="0" fontId="16" fillId="0" borderId="0" xfId="2" applyFont="1" applyAlignment="1"/>
    <xf numFmtId="0" fontId="0" fillId="7" borderId="0" xfId="0" applyFill="1" applyAlignment="1"/>
    <xf numFmtId="0" fontId="15" fillId="7" borderId="0" xfId="0" applyFont="1" applyFill="1" applyAlignment="1"/>
    <xf numFmtId="0" fontId="17" fillId="7" borderId="0" xfId="2" applyFont="1" applyFill="1" applyAlignment="1"/>
    <xf numFmtId="0" fontId="18" fillId="0" borderId="0" xfId="0" applyFont="1" applyAlignment="1">
      <alignment horizontal="left" vertical="center"/>
    </xf>
    <xf numFmtId="0" fontId="20" fillId="0" borderId="0" xfId="0" applyFont="1" applyAlignment="1">
      <alignment horizontal="left" vertical="center"/>
    </xf>
    <xf numFmtId="0" fontId="20" fillId="8" borderId="0" xfId="0" applyFont="1" applyFill="1" applyAlignment="1">
      <alignment horizontal="left" vertical="center"/>
    </xf>
    <xf numFmtId="0" fontId="21" fillId="9" borderId="8" xfId="0" applyFont="1" applyFill="1" applyBorder="1" applyAlignment="1">
      <alignment horizontal="left" vertical="center" wrapText="1"/>
    </xf>
    <xf numFmtId="0" fontId="22" fillId="9" borderId="9" xfId="0" applyFont="1" applyFill="1" applyBorder="1" applyAlignment="1">
      <alignment horizontal="left" vertical="center" wrapText="1"/>
    </xf>
    <xf numFmtId="0" fontId="3" fillId="0" borderId="0" xfId="2" applyAlignment="1">
      <alignment horizontal="left" vertical="center"/>
    </xf>
    <xf numFmtId="0" fontId="21" fillId="9" borderId="1" xfId="0" applyFont="1" applyFill="1" applyBorder="1" applyAlignment="1">
      <alignment horizontal="left" vertical="center" wrapText="1"/>
    </xf>
    <xf numFmtId="0" fontId="22" fillId="9" borderId="1" xfId="0" applyFont="1" applyFill="1" applyBorder="1" applyAlignment="1">
      <alignment horizontal="left" vertical="center" wrapText="1"/>
    </xf>
    <xf numFmtId="0" fontId="22" fillId="8" borderId="1" xfId="0" applyFont="1" applyFill="1" applyBorder="1" applyAlignment="1">
      <alignment horizontal="left" vertical="center" wrapText="1"/>
    </xf>
    <xf numFmtId="0" fontId="19" fillId="2" borderId="0" xfId="0" applyFont="1" applyFill="1" applyAlignment="1">
      <alignment horizontal="left" vertical="center"/>
    </xf>
    <xf numFmtId="0" fontId="0" fillId="0" borderId="7" xfId="0" applyFill="1" applyBorder="1">
      <alignment vertical="center"/>
    </xf>
    <xf numFmtId="0" fontId="13" fillId="6" borderId="0" xfId="0" applyFont="1" applyFill="1" applyAlignment="1">
      <alignment horizontal="center" vertical="center"/>
    </xf>
    <xf numFmtId="0" fontId="7" fillId="3" borderId="1" xfId="0" applyFont="1" applyFill="1" applyBorder="1" applyAlignment="1">
      <alignment horizontal="center" vertical="center"/>
    </xf>
    <xf numFmtId="0" fontId="0" fillId="5" borderId="1" xfId="0" applyFill="1" applyBorder="1" applyAlignment="1">
      <alignment horizontal="left" vertical="center" wrapText="1"/>
    </xf>
    <xf numFmtId="49" fontId="0" fillId="0" borderId="1" xfId="0" applyNumberFormat="1" applyBorder="1" applyAlignment="1">
      <alignment horizontal="center" vertical="center"/>
    </xf>
    <xf numFmtId="0" fontId="0" fillId="0" borderId="1" xfId="0" applyBorder="1" applyAlignment="1">
      <alignment horizontal="left" vertical="center" wrapText="1"/>
    </xf>
    <xf numFmtId="0" fontId="3" fillId="0" borderId="1" xfId="2"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5" borderId="1" xfId="0" applyFill="1" applyBorder="1" applyAlignment="1">
      <alignment horizontal="center" vertical="center"/>
    </xf>
    <xf numFmtId="0" fontId="0" fillId="0" borderId="1" xfId="0" applyBorder="1" applyAlignment="1">
      <alignment horizontal="center" vertical="center"/>
    </xf>
    <xf numFmtId="0" fontId="8"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2" borderId="1" xfId="0" applyFont="1" applyFill="1" applyBorder="1" applyAlignment="1">
      <alignment horizontal="left" vertical="center"/>
    </xf>
    <xf numFmtId="0" fontId="20" fillId="0" borderId="10" xfId="0" applyFont="1" applyBorder="1" applyAlignment="1">
      <alignment horizontal="left" vertical="center" wrapText="1"/>
    </xf>
    <xf numFmtId="0" fontId="20" fillId="0" borderId="0" xfId="0" applyFont="1" applyAlignment="1">
      <alignment horizontal="left" vertical="center" wrapText="1"/>
    </xf>
    <xf numFmtId="0" fontId="22" fillId="9" borderId="1" xfId="0" applyFont="1" applyFill="1" applyBorder="1" applyAlignment="1">
      <alignment horizontal="left" vertical="center" wrapText="1"/>
    </xf>
  </cellXfs>
  <cellStyles count="3">
    <cellStyle name="ハイパーリンク" xfId="2" builtinId="8"/>
    <cellStyle name="桁区切り" xfId="1" builtinId="6"/>
    <cellStyle name="標準" xfId="0" builtinId="0"/>
  </cellStyles>
  <dxfs count="4">
    <dxf>
      <font>
        <strike val="0"/>
        <outline val="0"/>
        <shadow val="0"/>
        <u val="none"/>
        <vertAlign val="baseline"/>
        <sz val="11"/>
        <color theme="0"/>
        <name val="游ゴシック"/>
        <family val="3"/>
        <charset val="128"/>
        <scheme val="minor"/>
      </font>
      <fill>
        <patternFill patternType="none">
          <fgColor indexed="64"/>
          <bgColor auto="1"/>
        </patternFill>
      </fill>
    </dxf>
    <dxf>
      <font>
        <strike val="0"/>
        <outline val="0"/>
        <shadow val="0"/>
        <u val="none"/>
        <vertAlign val="baseline"/>
        <sz val="11"/>
        <color theme="0"/>
        <name val="游ゴシック"/>
        <family val="3"/>
        <charset val="128"/>
        <scheme val="minor"/>
      </font>
      <fill>
        <patternFill patternType="none">
          <fgColor indexed="64"/>
          <bgColor auto="1"/>
        </patternFill>
      </fill>
    </dxf>
    <dxf>
      <font>
        <strike val="0"/>
        <outline val="0"/>
        <shadow val="0"/>
        <u val="none"/>
        <vertAlign val="baseline"/>
        <sz val="11"/>
        <color theme="0"/>
        <name val="游ゴシック"/>
        <family val="3"/>
        <charset val="128"/>
        <scheme val="minor"/>
      </font>
      <fill>
        <patternFill patternType="none">
          <fgColor indexed="64"/>
          <bgColor auto="1"/>
        </patternFill>
      </fill>
    </dxf>
    <dxf>
      <font>
        <strike val="0"/>
        <outline val="0"/>
        <shadow val="0"/>
        <u val="none"/>
        <vertAlign val="baseline"/>
        <sz val="11"/>
        <color theme="0"/>
        <name val="游ゴシック"/>
        <family val="3"/>
        <charset val="128"/>
        <scheme val="minor"/>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3</xdr:col>
      <xdr:colOff>314325</xdr:colOff>
      <xdr:row>41</xdr:row>
      <xdr:rowOff>83345</xdr:rowOff>
    </xdr:from>
    <xdr:to>
      <xdr:col>5</xdr:col>
      <xdr:colOff>533400</xdr:colOff>
      <xdr:row>46</xdr:row>
      <xdr:rowOff>85726</xdr:rowOff>
    </xdr:to>
    <xdr:pic>
      <xdr:nvPicPr>
        <xdr:cNvPr id="2" name="図 1">
          <a:extLst>
            <a:ext uri="{FF2B5EF4-FFF2-40B4-BE49-F238E27FC236}">
              <a16:creationId xmlns:a16="http://schemas.microsoft.com/office/drawing/2014/main" id="{6883A052-1236-4645-A3AC-463A21F86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8846345"/>
          <a:ext cx="1590675" cy="1193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8</xdr:col>
      <xdr:colOff>647700</xdr:colOff>
      <xdr:row>14</xdr:row>
      <xdr:rowOff>178880</xdr:rowOff>
    </xdr:to>
    <xdr:pic>
      <xdr:nvPicPr>
        <xdr:cNvPr id="3" name="図 2">
          <a:extLst>
            <a:ext uri="{FF2B5EF4-FFF2-40B4-BE49-F238E27FC236}">
              <a16:creationId xmlns:a16="http://schemas.microsoft.com/office/drawing/2014/main" id="{61D50857-0CF1-472E-9E4F-F2A57FBF5A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3400"/>
          <a:ext cx="6134100" cy="3036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247650</xdr:colOff>
      <xdr:row>22</xdr:row>
      <xdr:rowOff>9525</xdr:rowOff>
    </xdr:from>
    <xdr:to>
      <xdr:col>5</xdr:col>
      <xdr:colOff>123825</xdr:colOff>
      <xdr:row>24</xdr:row>
      <xdr:rowOff>38100</xdr:rowOff>
    </xdr:to>
    <xdr:pic>
      <xdr:nvPicPr>
        <xdr:cNvPr id="4" name="図 3">
          <a:extLst>
            <a:ext uri="{FF2B5EF4-FFF2-40B4-BE49-F238E27FC236}">
              <a16:creationId xmlns:a16="http://schemas.microsoft.com/office/drawing/2014/main" id="{4DE7DF09-B13B-4B19-B7FC-69984C0BB91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33450" y="4972050"/>
          <a:ext cx="26193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361950</xdr:colOff>
      <xdr:row>29</xdr:row>
      <xdr:rowOff>57150</xdr:rowOff>
    </xdr:from>
    <xdr:to>
      <xdr:col>8</xdr:col>
      <xdr:colOff>390525</xdr:colOff>
      <xdr:row>41</xdr:row>
      <xdr:rowOff>19050</xdr:rowOff>
    </xdr:to>
    <xdr:sp macro="" textlink="">
      <xdr:nvSpPr>
        <xdr:cNvPr id="5" name="吹き出し: 角を丸めた四角形 4">
          <a:extLst>
            <a:ext uri="{FF2B5EF4-FFF2-40B4-BE49-F238E27FC236}">
              <a16:creationId xmlns:a16="http://schemas.microsoft.com/office/drawing/2014/main" id="{341AF538-86CE-4668-A768-05255C4E23E0}"/>
            </a:ext>
          </a:extLst>
        </xdr:cNvPr>
        <xdr:cNvSpPr/>
      </xdr:nvSpPr>
      <xdr:spPr>
        <a:xfrm>
          <a:off x="361950" y="6286500"/>
          <a:ext cx="5514975" cy="2495550"/>
        </a:xfrm>
        <a:prstGeom prst="wedgeRoundRectCallout">
          <a:avLst>
            <a:gd name="adj1" fmla="val -15997"/>
            <a:gd name="adj2" fmla="val 58302"/>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4387273</xdr:colOff>
      <xdr:row>30</xdr:row>
      <xdr:rowOff>115454</xdr:rowOff>
    </xdr:from>
    <xdr:to>
      <xdr:col>2</xdr:col>
      <xdr:colOff>5911274</xdr:colOff>
      <xdr:row>38</xdr:row>
      <xdr:rowOff>250884</xdr:rowOff>
    </xdr:to>
    <xdr:pic>
      <xdr:nvPicPr>
        <xdr:cNvPr id="5" name="図 4">
          <a:extLst>
            <a:ext uri="{FF2B5EF4-FFF2-40B4-BE49-F238E27FC236}">
              <a16:creationId xmlns:a16="http://schemas.microsoft.com/office/drawing/2014/main" id="{45106395-41E3-48CA-B5F6-53171D45D5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03818" y="8612909"/>
          <a:ext cx="1524001" cy="166116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4AED93-1949-4F29-8D48-E5360087F404}" name="テーブル1" displayName="テーブル1" ref="L1:M3" totalsRowShown="0" headerRowDxfId="3" dataDxfId="2">
  <autoFilter ref="L1:M3" xr:uid="{7C8EE30B-4025-4D8A-857A-19FDDD626348}"/>
  <tableColumns count="2">
    <tableColumn id="1" xr3:uid="{85E3D256-8493-474D-B73A-C15F64A119C2}" name="列1" dataDxfId="1"/>
    <tableColumn id="2" xr3:uid="{37FBDE32-2418-4EFE-BB44-ED554DBDD5D8}" name="列2"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zutaka@g-support.co.jp" TargetMode="External"/><Relationship Id="rId1" Type="http://schemas.openxmlformats.org/officeDocument/2006/relationships/hyperlink" Target="https://tora-sap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tora-sapo.jp/journal/midorinumber/" TargetMode="External"/><Relationship Id="rId13" Type="http://schemas.openxmlformats.org/officeDocument/2006/relationships/table" Target="../tables/table1.xml"/><Relationship Id="rId3" Type="http://schemas.openxmlformats.org/officeDocument/2006/relationships/hyperlink" Target="https://tora-sapo.jp/journal/midorinumber/" TargetMode="External"/><Relationship Id="rId7" Type="http://schemas.openxmlformats.org/officeDocument/2006/relationships/hyperlink" Target="https://tora-sapo.jp/journal/howtofindparking/" TargetMode="External"/><Relationship Id="rId12" Type="http://schemas.openxmlformats.org/officeDocument/2006/relationships/printerSettings" Target="../printerSettings/printerSettings2.bin"/><Relationship Id="rId2" Type="http://schemas.openxmlformats.org/officeDocument/2006/relationships/hyperlink" Target="https://tora-sapo.jp/journal/midorinumber/" TargetMode="External"/><Relationship Id="rId1" Type="http://schemas.openxmlformats.org/officeDocument/2006/relationships/hyperlink" Target="https://tora-sapo.jp/journal/midorinumber/" TargetMode="External"/><Relationship Id="rId6" Type="http://schemas.openxmlformats.org/officeDocument/2006/relationships/hyperlink" Target="https://tora-sapo.jp/journal/eigyosyo/" TargetMode="External"/><Relationship Id="rId11" Type="http://schemas.openxmlformats.org/officeDocument/2006/relationships/hyperlink" Target="https://tora-sapo.jp/journal/howtofindparking/" TargetMode="External"/><Relationship Id="rId5" Type="http://schemas.openxmlformats.org/officeDocument/2006/relationships/hyperlink" Target="https://tora-sapo.jp/journal/howtofindparking/" TargetMode="External"/><Relationship Id="rId10" Type="http://schemas.openxmlformats.org/officeDocument/2006/relationships/hyperlink" Target="https://tora-sapo.jp/journal/midorinumber/" TargetMode="External"/><Relationship Id="rId4" Type="http://schemas.openxmlformats.org/officeDocument/2006/relationships/hyperlink" Target="https://tora-sapo.jp/journal/eigyosyo/" TargetMode="External"/><Relationship Id="rId9" Type="http://schemas.openxmlformats.org/officeDocument/2006/relationships/hyperlink" Target="https://tora-sapo.jp/journal/midorinumb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suzutaka@g-support.co.jp"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mhlw.go.jp/new-info/kobetu/roudou/gyousei/kantoku/040330-1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AE94B-EF0C-4C3A-AC39-8A0746CF1B1C}">
  <sheetPr>
    <pageSetUpPr fitToPage="1"/>
  </sheetPr>
  <dimension ref="A1:I40"/>
  <sheetViews>
    <sheetView workbookViewId="0">
      <selection activeCell="K10" sqref="K10"/>
    </sheetView>
  </sheetViews>
  <sheetFormatPr defaultRowHeight="18.75" x14ac:dyDescent="0.4"/>
  <cols>
    <col min="1" max="16384" width="9" style="54"/>
  </cols>
  <sheetData>
    <row r="1" spans="1:9" ht="28.5" customHeight="1" x14ac:dyDescent="0.4">
      <c r="A1" s="71" t="s">
        <v>116</v>
      </c>
      <c r="B1" s="71"/>
      <c r="C1" s="71"/>
      <c r="D1" s="71"/>
      <c r="E1" s="71"/>
      <c r="F1" s="71"/>
      <c r="G1" s="71"/>
      <c r="H1" s="71"/>
      <c r="I1" s="71"/>
    </row>
    <row r="17" spans="1:7" ht="20.25" x14ac:dyDescent="0.4">
      <c r="A17" s="55" t="s">
        <v>117</v>
      </c>
      <c r="B17" s="55"/>
      <c r="D17" s="55"/>
    </row>
    <row r="18" spans="1:7" ht="20.25" x14ac:dyDescent="0.4">
      <c r="A18" s="56" t="s">
        <v>118</v>
      </c>
      <c r="B18" s="55"/>
      <c r="C18" s="55"/>
      <c r="D18" s="55"/>
      <c r="E18" s="55"/>
    </row>
    <row r="20" spans="1:7" x14ac:dyDescent="0.4">
      <c r="B20" s="57"/>
      <c r="C20" s="57"/>
      <c r="D20" s="57"/>
      <c r="E20" s="57"/>
      <c r="F20" s="57"/>
      <c r="G20" s="57"/>
    </row>
    <row r="21" spans="1:7" ht="20.25" x14ac:dyDescent="0.4">
      <c r="B21" s="58" t="s">
        <v>119</v>
      </c>
      <c r="C21" s="57"/>
      <c r="D21" s="57"/>
      <c r="E21" s="57"/>
      <c r="F21" s="57"/>
      <c r="G21" s="57"/>
    </row>
    <row r="22" spans="1:7" x14ac:dyDescent="0.4">
      <c r="B22" s="57"/>
      <c r="C22" s="57"/>
      <c r="D22" s="57"/>
      <c r="E22" s="57"/>
      <c r="F22" s="57"/>
      <c r="G22" s="57"/>
    </row>
    <row r="23" spans="1:7" x14ac:dyDescent="0.4">
      <c r="B23" s="57"/>
      <c r="C23" s="57"/>
      <c r="D23" s="57"/>
      <c r="E23" s="57"/>
      <c r="F23" s="57"/>
      <c r="G23" s="57"/>
    </row>
    <row r="24" spans="1:7" x14ac:dyDescent="0.4">
      <c r="B24" s="57"/>
      <c r="C24" s="57"/>
      <c r="D24" s="57"/>
      <c r="E24" s="57"/>
      <c r="F24" s="57"/>
      <c r="G24" s="57"/>
    </row>
    <row r="25" spans="1:7" x14ac:dyDescent="0.4">
      <c r="B25" s="57"/>
      <c r="C25" s="57"/>
      <c r="D25" s="57"/>
      <c r="E25" s="57"/>
      <c r="F25" s="57"/>
      <c r="G25" s="57"/>
    </row>
    <row r="26" spans="1:7" x14ac:dyDescent="0.4">
      <c r="B26" s="57"/>
      <c r="C26" s="57"/>
      <c r="D26" s="57"/>
      <c r="E26" s="57"/>
      <c r="F26" s="57"/>
      <c r="G26" s="57"/>
    </row>
    <row r="27" spans="1:7" x14ac:dyDescent="0.4">
      <c r="B27" s="57" t="s">
        <v>120</v>
      </c>
      <c r="C27" s="57"/>
      <c r="D27" s="57"/>
      <c r="E27" s="57"/>
      <c r="F27" s="57"/>
      <c r="G27" s="57"/>
    </row>
    <row r="28" spans="1:7" ht="21.75" x14ac:dyDescent="0.4">
      <c r="B28" s="59" t="s">
        <v>121</v>
      </c>
      <c r="C28" s="57"/>
      <c r="D28" s="57"/>
      <c r="E28" s="57"/>
      <c r="F28" s="57"/>
      <c r="G28" s="57"/>
    </row>
    <row r="29" spans="1:7" x14ac:dyDescent="0.4">
      <c r="B29" s="57"/>
      <c r="C29" s="57"/>
      <c r="D29" s="57"/>
      <c r="E29" s="57"/>
      <c r="F29" s="57"/>
      <c r="G29" s="57"/>
    </row>
    <row r="31" spans="1:7" ht="20.25" x14ac:dyDescent="0.4">
      <c r="A31" s="55"/>
      <c r="B31" s="55" t="s">
        <v>122</v>
      </c>
      <c r="C31" s="55"/>
      <c r="D31" s="55"/>
      <c r="E31" s="55"/>
    </row>
    <row r="32" spans="1:7" ht="20.25" x14ac:dyDescent="0.4">
      <c r="A32" s="55"/>
      <c r="B32" s="55" t="s">
        <v>123</v>
      </c>
      <c r="C32" s="55"/>
      <c r="D32" s="55"/>
      <c r="E32" s="55"/>
    </row>
    <row r="33" spans="1:5" ht="20.25" x14ac:dyDescent="0.4">
      <c r="A33" s="55"/>
      <c r="B33" s="55" t="s">
        <v>124</v>
      </c>
      <c r="C33" s="55"/>
      <c r="D33" s="55"/>
      <c r="E33" s="55"/>
    </row>
    <row r="34" spans="1:5" ht="20.25" x14ac:dyDescent="0.4">
      <c r="A34" s="55"/>
      <c r="B34" s="55" t="s">
        <v>125</v>
      </c>
      <c r="C34" s="55"/>
      <c r="D34" s="55"/>
      <c r="E34" s="55"/>
    </row>
    <row r="35" spans="1:5" ht="20.25" x14ac:dyDescent="0.4">
      <c r="A35" s="55"/>
      <c r="B35" s="55" t="s">
        <v>126</v>
      </c>
      <c r="C35" s="55"/>
      <c r="D35" s="55"/>
      <c r="E35" s="55"/>
    </row>
    <row r="36" spans="1:5" ht="20.25" x14ac:dyDescent="0.4">
      <c r="A36" s="55"/>
      <c r="B36" s="55" t="s">
        <v>127</v>
      </c>
      <c r="C36" s="55"/>
      <c r="D36" s="55"/>
      <c r="E36" s="55"/>
    </row>
    <row r="37" spans="1:5" ht="20.25" x14ac:dyDescent="0.4">
      <c r="A37" s="55"/>
      <c r="B37" s="55" t="s">
        <v>128</v>
      </c>
      <c r="C37" s="55"/>
      <c r="D37" s="55"/>
      <c r="E37" s="55"/>
    </row>
    <row r="38" spans="1:5" ht="20.25" x14ac:dyDescent="0.4">
      <c r="B38" s="55" t="s">
        <v>129</v>
      </c>
    </row>
    <row r="39" spans="1:5" ht="20.25" x14ac:dyDescent="0.4">
      <c r="B39" s="55" t="s">
        <v>130</v>
      </c>
    </row>
    <row r="40" spans="1:5" ht="20.25" x14ac:dyDescent="0.4">
      <c r="B40" s="55" t="s">
        <v>131</v>
      </c>
    </row>
  </sheetData>
  <mergeCells count="1">
    <mergeCell ref="A1:I1"/>
  </mergeCells>
  <phoneticPr fontId="2"/>
  <hyperlinks>
    <hyperlink ref="A18" r:id="rId1" xr:uid="{7EF83CAD-D601-4E23-B88D-6726F627C09C}"/>
    <hyperlink ref="B28" r:id="rId2" xr:uid="{3936C7CD-4595-4ABF-A730-13A5D1126025}"/>
  </hyperlinks>
  <pageMargins left="0.7" right="0.7" top="0.75" bottom="0.75" header="0.3" footer="0.3"/>
  <pageSetup paperSize="9" scale="81"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087BF-6FCF-41AA-9A50-12B62E7F1D62}">
  <dimension ref="A1:R36"/>
  <sheetViews>
    <sheetView zoomScaleNormal="100" workbookViewId="0">
      <selection activeCell="J5" sqref="J5"/>
    </sheetView>
  </sheetViews>
  <sheetFormatPr defaultRowHeight="18.75" x14ac:dyDescent="0.4"/>
  <cols>
    <col min="1" max="1" width="11.625" customWidth="1"/>
    <col min="2" max="2" width="7.25" style="5" bestFit="1" customWidth="1"/>
    <col min="3" max="3" width="73.75" style="1" customWidth="1"/>
    <col min="4" max="4" width="15.125" style="4" customWidth="1"/>
    <col min="5" max="5" width="26.25" style="5" bestFit="1" customWidth="1"/>
    <col min="6" max="6" width="12" bestFit="1" customWidth="1"/>
    <col min="7" max="7" width="10.25" bestFit="1" customWidth="1"/>
    <col min="9" max="9" width="8.625" style="10"/>
    <col min="10" max="10" width="9.125" style="10" bestFit="1" customWidth="1"/>
    <col min="11" max="11" width="8.625" style="10"/>
    <col min="12" max="12" width="10" style="10" bestFit="1" customWidth="1"/>
    <col min="13" max="13" width="32.625" style="10" customWidth="1"/>
    <col min="14" max="18" width="8.625" style="10"/>
  </cols>
  <sheetData>
    <row r="1" spans="1:14" ht="30" x14ac:dyDescent="0.4">
      <c r="A1" s="18" t="s">
        <v>44</v>
      </c>
      <c r="E1" s="72" t="s">
        <v>114</v>
      </c>
      <c r="F1" s="72"/>
      <c r="L1" s="11" t="s">
        <v>46</v>
      </c>
      <c r="M1" s="11" t="s">
        <v>47</v>
      </c>
      <c r="N1" s="11"/>
    </row>
    <row r="2" spans="1:14" ht="19.5" thickBot="1" x14ac:dyDescent="0.45">
      <c r="L2" s="11" t="s">
        <v>39</v>
      </c>
      <c r="M2" s="11" t="s">
        <v>40</v>
      </c>
      <c r="N2" s="11"/>
    </row>
    <row r="3" spans="1:14" ht="19.5" thickBot="1" x14ac:dyDescent="0.45">
      <c r="A3" s="49" t="s">
        <v>52</v>
      </c>
      <c r="B3" s="50" t="s">
        <v>51</v>
      </c>
      <c r="C3" s="51" t="s">
        <v>50</v>
      </c>
      <c r="D3" s="51" t="s">
        <v>49</v>
      </c>
      <c r="E3" s="52" t="s">
        <v>48</v>
      </c>
      <c r="L3" s="11"/>
      <c r="M3" s="11"/>
      <c r="N3" s="11"/>
    </row>
    <row r="4" spans="1:14" ht="37.5" x14ac:dyDescent="0.4">
      <c r="A4" s="77" t="s">
        <v>2</v>
      </c>
      <c r="B4" s="45" t="s">
        <v>55</v>
      </c>
      <c r="C4" s="46" t="s">
        <v>54</v>
      </c>
      <c r="D4" s="47" t="s">
        <v>45</v>
      </c>
      <c r="E4" s="48"/>
    </row>
    <row r="5" spans="1:14" x14ac:dyDescent="0.4">
      <c r="A5" s="78"/>
      <c r="B5" s="17" t="s">
        <v>56</v>
      </c>
      <c r="C5" s="12" t="s">
        <v>0</v>
      </c>
      <c r="D5" s="13" t="s">
        <v>45</v>
      </c>
      <c r="E5" s="15"/>
    </row>
    <row r="6" spans="1:14" ht="56.25" x14ac:dyDescent="0.4">
      <c r="A6" s="78"/>
      <c r="B6" s="17" t="s">
        <v>57</v>
      </c>
      <c r="C6" s="12" t="s">
        <v>1</v>
      </c>
      <c r="D6" s="13" t="s">
        <v>45</v>
      </c>
      <c r="E6" s="15"/>
    </row>
    <row r="7" spans="1:14" ht="56.25" x14ac:dyDescent="0.4">
      <c r="A7" s="78"/>
      <c r="B7" s="17" t="s">
        <v>58</v>
      </c>
      <c r="C7" s="6" t="s">
        <v>110</v>
      </c>
      <c r="D7" s="13" t="s">
        <v>45</v>
      </c>
      <c r="E7" s="15"/>
    </row>
    <row r="8" spans="1:14" ht="37.5" x14ac:dyDescent="0.4">
      <c r="A8" s="78" t="s">
        <v>3</v>
      </c>
      <c r="B8" s="17" t="s">
        <v>59</v>
      </c>
      <c r="C8" s="6" t="s">
        <v>77</v>
      </c>
      <c r="D8" s="13" t="s">
        <v>45</v>
      </c>
      <c r="E8" s="15"/>
    </row>
    <row r="9" spans="1:14" ht="37.5" x14ac:dyDescent="0.4">
      <c r="A9" s="78"/>
      <c r="B9" s="17" t="s">
        <v>60</v>
      </c>
      <c r="C9" s="6" t="s">
        <v>78</v>
      </c>
      <c r="D9" s="13" t="s">
        <v>45</v>
      </c>
      <c r="E9" s="15"/>
    </row>
    <row r="10" spans="1:14" x14ac:dyDescent="0.4">
      <c r="A10" s="78"/>
      <c r="B10" s="17" t="s">
        <v>61</v>
      </c>
      <c r="C10" s="6" t="s">
        <v>4</v>
      </c>
      <c r="D10" s="9" t="s">
        <v>85</v>
      </c>
      <c r="E10" s="15"/>
    </row>
    <row r="11" spans="1:14" x14ac:dyDescent="0.4">
      <c r="A11" s="78"/>
      <c r="B11" s="17" t="s">
        <v>62</v>
      </c>
      <c r="C11" s="6" t="s">
        <v>53</v>
      </c>
      <c r="D11" s="13" t="s">
        <v>45</v>
      </c>
      <c r="E11" s="15"/>
    </row>
    <row r="12" spans="1:14" x14ac:dyDescent="0.4">
      <c r="A12" s="78"/>
      <c r="B12" s="17" t="s">
        <v>63</v>
      </c>
      <c r="C12" s="6" t="s">
        <v>5</v>
      </c>
      <c r="D12" s="13" t="s">
        <v>45</v>
      </c>
      <c r="E12" s="15"/>
    </row>
    <row r="13" spans="1:14" x14ac:dyDescent="0.4">
      <c r="A13" s="78"/>
      <c r="B13" s="17" t="s">
        <v>63</v>
      </c>
      <c r="C13" s="6" t="s">
        <v>87</v>
      </c>
      <c r="D13" s="13" t="s">
        <v>45</v>
      </c>
      <c r="E13" s="15"/>
    </row>
    <row r="14" spans="1:14" ht="72" customHeight="1" x14ac:dyDescent="0.4">
      <c r="A14" s="78"/>
      <c r="B14" s="74" t="s">
        <v>64</v>
      </c>
      <c r="C14" s="75" t="s">
        <v>41</v>
      </c>
      <c r="D14" s="76" t="s">
        <v>45</v>
      </c>
      <c r="E14" s="8" t="s">
        <v>15</v>
      </c>
      <c r="F14" s="16"/>
      <c r="G14" s="7" t="s">
        <v>6</v>
      </c>
    </row>
    <row r="15" spans="1:14" x14ac:dyDescent="0.4">
      <c r="A15" s="78"/>
      <c r="B15" s="74"/>
      <c r="C15" s="75"/>
      <c r="D15" s="76"/>
      <c r="E15" s="8" t="s">
        <v>16</v>
      </c>
      <c r="F15" s="16"/>
      <c r="G15" s="7" t="s">
        <v>6</v>
      </c>
    </row>
    <row r="16" spans="1:14" x14ac:dyDescent="0.4">
      <c r="A16" s="78"/>
      <c r="B16" s="74"/>
      <c r="C16" s="75"/>
      <c r="D16" s="76"/>
      <c r="E16" s="8" t="s">
        <v>17</v>
      </c>
      <c r="F16" s="16"/>
      <c r="G16" s="7" t="s">
        <v>6</v>
      </c>
    </row>
    <row r="17" spans="1:14" x14ac:dyDescent="0.4">
      <c r="A17" s="78"/>
      <c r="B17" s="74"/>
      <c r="C17" s="75"/>
      <c r="D17" s="76"/>
      <c r="E17" s="8" t="s">
        <v>18</v>
      </c>
      <c r="F17" s="16"/>
      <c r="G17" s="7" t="s">
        <v>6</v>
      </c>
    </row>
    <row r="18" spans="1:14" x14ac:dyDescent="0.4">
      <c r="A18" s="78"/>
      <c r="B18" s="74"/>
      <c r="C18" s="75"/>
      <c r="D18" s="76"/>
      <c r="E18" s="8" t="s">
        <v>19</v>
      </c>
      <c r="F18" s="16"/>
      <c r="G18" s="14" t="s">
        <v>6</v>
      </c>
    </row>
    <row r="19" spans="1:14" ht="72" customHeight="1" x14ac:dyDescent="0.4">
      <c r="A19" s="78" t="s">
        <v>7</v>
      </c>
      <c r="B19" s="74" t="s">
        <v>65</v>
      </c>
      <c r="C19" s="73" t="s">
        <v>42</v>
      </c>
      <c r="D19" s="76" t="s">
        <v>45</v>
      </c>
      <c r="E19" s="42" t="s">
        <v>22</v>
      </c>
      <c r="F19" s="43" t="s">
        <v>8</v>
      </c>
      <c r="G19" s="16"/>
      <c r="H19" s="7" t="s">
        <v>9</v>
      </c>
      <c r="J19" s="32">
        <f>G19+G20+G21*12+G22*12</f>
        <v>0</v>
      </c>
      <c r="K19" s="32"/>
      <c r="L19" s="33" t="s">
        <v>25</v>
      </c>
      <c r="M19" s="34">
        <v>10500000</v>
      </c>
    </row>
    <row r="20" spans="1:14" x14ac:dyDescent="0.4">
      <c r="A20" s="78"/>
      <c r="B20" s="74"/>
      <c r="C20" s="73"/>
      <c r="D20" s="76"/>
      <c r="E20" s="79" t="s">
        <v>20</v>
      </c>
      <c r="F20" s="43" t="s">
        <v>11</v>
      </c>
      <c r="G20" s="16"/>
      <c r="H20" s="7" t="s">
        <v>9</v>
      </c>
      <c r="J20" s="32"/>
      <c r="K20" s="32"/>
      <c r="L20" s="33" t="s">
        <v>26</v>
      </c>
      <c r="M20" s="34">
        <v>1500000</v>
      </c>
    </row>
    <row r="21" spans="1:14" x14ac:dyDescent="0.4">
      <c r="A21" s="78"/>
      <c r="B21" s="74"/>
      <c r="C21" s="73"/>
      <c r="D21" s="76"/>
      <c r="E21" s="79"/>
      <c r="F21" s="43" t="s">
        <v>10</v>
      </c>
      <c r="G21" s="16"/>
      <c r="H21" s="7" t="s">
        <v>9</v>
      </c>
      <c r="J21" s="32"/>
      <c r="K21" s="32"/>
      <c r="L21" s="33" t="s">
        <v>27</v>
      </c>
      <c r="M21" s="34">
        <v>450000</v>
      </c>
      <c r="N21" s="10" t="str">
        <f>IF(G21&gt;0,"【割賦車両あり】信販会社の委任状が手配できなければ緑ナンバーにできないのでしっかり話をしておいてください。","")</f>
        <v/>
      </c>
    </row>
    <row r="22" spans="1:14" x14ac:dyDescent="0.4">
      <c r="A22" s="78"/>
      <c r="B22" s="74"/>
      <c r="C22" s="73"/>
      <c r="D22" s="76"/>
      <c r="E22" s="42" t="s">
        <v>23</v>
      </c>
      <c r="F22" s="43" t="s">
        <v>10</v>
      </c>
      <c r="G22" s="16"/>
      <c r="H22" s="7" t="s">
        <v>9</v>
      </c>
      <c r="J22" s="32"/>
      <c r="K22" s="32"/>
      <c r="L22" s="33" t="s">
        <v>28</v>
      </c>
      <c r="M22" s="34">
        <f>J19</f>
        <v>0</v>
      </c>
      <c r="N22" s="10" t="str">
        <f>IF(G22&gt;0,"【リース車両あり】リース会社の委任状が手配できなければ緑ナンバーにできないのでしっかり話をしておいてください。","")</f>
        <v/>
      </c>
    </row>
    <row r="23" spans="1:14" ht="54" customHeight="1" x14ac:dyDescent="0.4">
      <c r="A23" s="78"/>
      <c r="B23" s="74" t="s">
        <v>66</v>
      </c>
      <c r="C23" s="75" t="s">
        <v>43</v>
      </c>
      <c r="D23" s="76"/>
      <c r="E23" s="8" t="s">
        <v>21</v>
      </c>
      <c r="F23" s="7" t="s">
        <v>12</v>
      </c>
      <c r="G23" s="16"/>
      <c r="H23" s="7" t="s">
        <v>9</v>
      </c>
      <c r="J23" s="32">
        <f>G23*12+G24+G25+G26*12</f>
        <v>0</v>
      </c>
      <c r="K23" s="32"/>
      <c r="L23" s="33" t="s">
        <v>29</v>
      </c>
      <c r="M23" s="34">
        <f>J23+J27</f>
        <v>0</v>
      </c>
    </row>
    <row r="24" spans="1:14" x14ac:dyDescent="0.4">
      <c r="A24" s="78"/>
      <c r="B24" s="74"/>
      <c r="C24" s="75"/>
      <c r="D24" s="76"/>
      <c r="E24" s="8" t="s">
        <v>22</v>
      </c>
      <c r="F24" s="7"/>
      <c r="G24" s="16"/>
      <c r="H24" s="7" t="s">
        <v>9</v>
      </c>
      <c r="J24" s="32"/>
      <c r="K24" s="32"/>
      <c r="L24" s="33" t="s">
        <v>30</v>
      </c>
      <c r="M24" s="34">
        <f>J31</f>
        <v>0</v>
      </c>
    </row>
    <row r="25" spans="1:14" x14ac:dyDescent="0.4">
      <c r="A25" s="78"/>
      <c r="B25" s="74"/>
      <c r="C25" s="75"/>
      <c r="D25" s="76"/>
      <c r="E25" s="80" t="s">
        <v>20</v>
      </c>
      <c r="F25" s="7" t="s">
        <v>11</v>
      </c>
      <c r="G25" s="16"/>
      <c r="H25" s="7" t="s">
        <v>9</v>
      </c>
      <c r="J25" s="32"/>
      <c r="K25" s="32"/>
      <c r="L25" s="33" t="s">
        <v>31</v>
      </c>
      <c r="M25" s="34">
        <v>30000</v>
      </c>
    </row>
    <row r="26" spans="1:14" x14ac:dyDescent="0.4">
      <c r="A26" s="78"/>
      <c r="B26" s="74"/>
      <c r="C26" s="75"/>
      <c r="D26" s="76"/>
      <c r="E26" s="80"/>
      <c r="F26" s="7" t="s">
        <v>10</v>
      </c>
      <c r="G26" s="16"/>
      <c r="H26" s="7" t="s">
        <v>9</v>
      </c>
      <c r="J26" s="32"/>
      <c r="K26" s="32"/>
      <c r="L26" s="33" t="s">
        <v>32</v>
      </c>
      <c r="M26" s="34">
        <f>100000*SUM(F14:F18)</f>
        <v>0</v>
      </c>
    </row>
    <row r="27" spans="1:14" ht="54" customHeight="1" x14ac:dyDescent="0.4">
      <c r="A27" s="78"/>
      <c r="B27" s="74" t="s">
        <v>67</v>
      </c>
      <c r="C27" s="73" t="s">
        <v>91</v>
      </c>
      <c r="D27" s="76"/>
      <c r="E27" s="42" t="s">
        <v>21</v>
      </c>
      <c r="F27" s="43" t="s">
        <v>12</v>
      </c>
      <c r="G27" s="16"/>
      <c r="H27" s="7" t="s">
        <v>9</v>
      </c>
      <c r="J27" s="32">
        <f>G27*12+G28+G29+G30*12</f>
        <v>0</v>
      </c>
      <c r="K27" s="32"/>
      <c r="L27" s="33" t="s">
        <v>33</v>
      </c>
      <c r="M27" s="35">
        <f>25000*F14+30000*F15+40000*F16+25000*F17+25000*F18</f>
        <v>0</v>
      </c>
    </row>
    <row r="28" spans="1:14" x14ac:dyDescent="0.4">
      <c r="A28" s="78"/>
      <c r="B28" s="74"/>
      <c r="C28" s="73"/>
      <c r="D28" s="76"/>
      <c r="E28" s="42" t="s">
        <v>22</v>
      </c>
      <c r="F28" s="43"/>
      <c r="G28" s="16"/>
      <c r="H28" s="7" t="s">
        <v>9</v>
      </c>
      <c r="J28" s="32"/>
      <c r="K28" s="32"/>
      <c r="L28" s="33" t="s">
        <v>34</v>
      </c>
      <c r="M28" s="35">
        <f>65000*F14+82000*回答記入!F15+122000*回答記入!F16+82000*回答記入!F17+122000*回答記入!F18</f>
        <v>0</v>
      </c>
    </row>
    <row r="29" spans="1:14" x14ac:dyDescent="0.4">
      <c r="A29" s="78"/>
      <c r="B29" s="74"/>
      <c r="C29" s="73"/>
      <c r="D29" s="76"/>
      <c r="E29" s="79" t="s">
        <v>20</v>
      </c>
      <c r="F29" s="43" t="s">
        <v>11</v>
      </c>
      <c r="G29" s="16"/>
      <c r="H29" s="7" t="s">
        <v>9</v>
      </c>
      <c r="J29" s="32"/>
      <c r="K29" s="32"/>
      <c r="L29" s="33" t="s">
        <v>35</v>
      </c>
      <c r="M29" s="34">
        <v>120000</v>
      </c>
    </row>
    <row r="30" spans="1:14" x14ac:dyDescent="0.4">
      <c r="A30" s="78"/>
      <c r="B30" s="74"/>
      <c r="C30" s="73"/>
      <c r="D30" s="76"/>
      <c r="E30" s="79"/>
      <c r="F30" s="43" t="s">
        <v>10</v>
      </c>
      <c r="G30" s="16"/>
      <c r="H30" s="7" t="s">
        <v>9</v>
      </c>
      <c r="J30" s="32"/>
      <c r="K30" s="32"/>
      <c r="L30" s="33" t="s">
        <v>36</v>
      </c>
      <c r="M30" s="34">
        <v>30000</v>
      </c>
    </row>
    <row r="31" spans="1:14" x14ac:dyDescent="0.4">
      <c r="A31" s="78"/>
      <c r="B31" s="74" t="s">
        <v>68</v>
      </c>
      <c r="C31" s="75" t="s">
        <v>13</v>
      </c>
      <c r="D31" s="76"/>
      <c r="E31" s="8" t="s">
        <v>21</v>
      </c>
      <c r="F31" s="7" t="s">
        <v>12</v>
      </c>
      <c r="G31" s="16"/>
      <c r="H31" s="7" t="s">
        <v>9</v>
      </c>
      <c r="J31" s="32">
        <f>G31*12+G32+G33+G34*12</f>
        <v>0</v>
      </c>
      <c r="K31" s="32"/>
      <c r="L31" s="32"/>
      <c r="M31" s="36">
        <f>SUM(M19:M30)</f>
        <v>12630000</v>
      </c>
    </row>
    <row r="32" spans="1:14" x14ac:dyDescent="0.4">
      <c r="A32" s="78"/>
      <c r="B32" s="74"/>
      <c r="C32" s="75"/>
      <c r="D32" s="76"/>
      <c r="E32" s="8" t="s">
        <v>22</v>
      </c>
      <c r="F32" s="7"/>
      <c r="G32" s="16"/>
      <c r="H32" s="7" t="s">
        <v>9</v>
      </c>
      <c r="J32" s="32"/>
      <c r="K32" s="32"/>
      <c r="L32" s="32"/>
      <c r="M32" s="32"/>
    </row>
    <row r="33" spans="1:8" x14ac:dyDescent="0.4">
      <c r="A33" s="78"/>
      <c r="B33" s="74"/>
      <c r="C33" s="75"/>
      <c r="D33" s="76"/>
      <c r="E33" s="80" t="s">
        <v>20</v>
      </c>
      <c r="F33" s="7" t="s">
        <v>11</v>
      </c>
      <c r="G33" s="16"/>
      <c r="H33" s="7" t="s">
        <v>9</v>
      </c>
    </row>
    <row r="34" spans="1:8" x14ac:dyDescent="0.4">
      <c r="A34" s="78"/>
      <c r="B34" s="74"/>
      <c r="C34" s="75"/>
      <c r="D34" s="76"/>
      <c r="E34" s="80"/>
      <c r="F34" s="7" t="s">
        <v>10</v>
      </c>
      <c r="G34" s="16"/>
      <c r="H34" s="7" t="s">
        <v>9</v>
      </c>
    </row>
    <row r="35" spans="1:8" ht="75" x14ac:dyDescent="0.4">
      <c r="A35" s="78"/>
      <c r="B35" s="17" t="s">
        <v>69</v>
      </c>
      <c r="C35" s="44" t="s">
        <v>113</v>
      </c>
      <c r="D35" s="76"/>
      <c r="E35" s="79" t="s">
        <v>24</v>
      </c>
      <c r="F35" s="79"/>
      <c r="G35" s="16"/>
      <c r="H35" s="7" t="s">
        <v>9</v>
      </c>
    </row>
    <row r="36" spans="1:8" ht="93.75" x14ac:dyDescent="0.4">
      <c r="A36" s="6" t="s">
        <v>14</v>
      </c>
      <c r="B36" s="17" t="s">
        <v>70</v>
      </c>
      <c r="C36" s="6" t="s">
        <v>93</v>
      </c>
      <c r="D36" s="9" t="s">
        <v>85</v>
      </c>
      <c r="E36" s="15"/>
    </row>
  </sheetData>
  <mergeCells count="21">
    <mergeCell ref="A4:A7"/>
    <mergeCell ref="A8:A18"/>
    <mergeCell ref="A19:A35"/>
    <mergeCell ref="E20:E21"/>
    <mergeCell ref="E25:E26"/>
    <mergeCell ref="E29:E30"/>
    <mergeCell ref="E33:E34"/>
    <mergeCell ref="D14:D18"/>
    <mergeCell ref="C14:C18"/>
    <mergeCell ref="B14:B18"/>
    <mergeCell ref="E35:F35"/>
    <mergeCell ref="E1:F1"/>
    <mergeCell ref="C19:C22"/>
    <mergeCell ref="B19:B22"/>
    <mergeCell ref="C31:C34"/>
    <mergeCell ref="B31:B34"/>
    <mergeCell ref="C27:C30"/>
    <mergeCell ref="B27:B30"/>
    <mergeCell ref="C23:C26"/>
    <mergeCell ref="B23:B26"/>
    <mergeCell ref="D19:D35"/>
  </mergeCells>
  <phoneticPr fontId="2"/>
  <dataValidations count="1">
    <dataValidation type="list" allowBlank="1" showInputMessage="1" showErrorMessage="1" sqref="E36 E4:E13" xr:uid="{1C98682C-6729-4D2C-8312-776BDEEACFBA}">
      <formula1>$L$2:$M$2</formula1>
    </dataValidation>
  </dataValidations>
  <hyperlinks>
    <hyperlink ref="D4" r:id="rId1" location="joukenkeieisya" xr:uid="{2B72F318-BF20-4EFD-94CF-597EA7F0497D}"/>
    <hyperlink ref="D6" r:id="rId2" location="joukenseikan" xr:uid="{BCD443E5-EA83-41F8-92F2-12B9344C551C}"/>
    <hyperlink ref="D7" r:id="rId3" location="joukendriver" xr:uid="{DACEC8F8-9344-4213-8619-A7B15C02A960}"/>
    <hyperlink ref="D8" r:id="rId4" location="%E5%A0%B4%E6%89%80%E3%81%AE%E8%A6%81%E4%BB%B6" xr:uid="{4C73017F-B351-4F94-BCCE-1FD1010B049E}"/>
    <hyperlink ref="D11" r:id="rId5" location="distance" xr:uid="{58CD3FD2-6090-4BB9-9866-95DE162C09CF}"/>
    <hyperlink ref="D9" r:id="rId6" location="%E5%A0%B4%E6%89%80%E3%81%AE%E8%A6%81%E4%BB%B6" xr:uid="{455DE831-B82F-4BDB-91CA-5A6FAA05680E}"/>
    <hyperlink ref="D12" r:id="rId7" location="%E5%A0%B4%E6%89%80%E3%81%AE%E8%A6%81%E4%BB%B6" xr:uid="{FABDD8EB-B402-499A-8EC3-4A3962D7F59D}"/>
    <hyperlink ref="D14" r:id="rId8" location="joukentruck" xr:uid="{5F40F5BA-6775-41E6-8A15-26A613DAD5C7}"/>
    <hyperlink ref="D19" r:id="rId9" location="joukenmoney" xr:uid="{B4D456B8-490F-462A-9D5E-9EE7355E979D}"/>
    <hyperlink ref="D5" r:id="rId10" location="joukenunkan" xr:uid="{47FB02A0-136F-40E2-BF92-88B8FA0962E6}"/>
    <hyperlink ref="D13" r:id="rId11" location="%E5%89%8D%E9%9D%A2%E9%81%93%E8%B7%AF%E3%81%AE%E5%B9%85%E5%93%A1%E3%81%AB%E3%81%A4%E3%81%84%E3%81%A6" xr:uid="{0C9FEF35-01FC-4596-95DF-84CED96F8FA6}"/>
  </hyperlinks>
  <pageMargins left="0.7" right="0.7" top="0.75" bottom="0.75" header="0.3" footer="0.3"/>
  <pageSetup paperSize="9" orientation="portrait" r:id="rId12"/>
  <tableParts count="1">
    <tablePart r:id="rId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6B924-8CAE-4B21-BDFB-AD9ECDE516A9}">
  <sheetPr>
    <pageSetUpPr fitToPage="1"/>
  </sheetPr>
  <dimension ref="A1:E40"/>
  <sheetViews>
    <sheetView topLeftCell="A15" zoomScaleNormal="100" workbookViewId="0">
      <selection activeCell="B24" sqref="B24:C24"/>
    </sheetView>
  </sheetViews>
  <sheetFormatPr defaultColWidth="8.625" defaultRowHeight="13.5" x14ac:dyDescent="0.4"/>
  <cols>
    <col min="1" max="1" width="18.5" style="2" customWidth="1"/>
    <col min="2" max="2" width="6.625" style="21" bestFit="1" customWidth="1"/>
    <col min="3" max="3" width="93.375" style="3" customWidth="1"/>
    <col min="4" max="4" width="12.375" style="21" bestFit="1" customWidth="1"/>
    <col min="5" max="16384" width="8.625" style="2"/>
  </cols>
  <sheetData>
    <row r="1" spans="1:5" ht="21" x14ac:dyDescent="0.4">
      <c r="A1" s="81" t="s">
        <v>100</v>
      </c>
      <c r="B1" s="81"/>
      <c r="C1" s="81"/>
      <c r="D1" s="81"/>
    </row>
    <row r="2" spans="1:5" ht="21" x14ac:dyDescent="0.4">
      <c r="A2" s="19">
        <f>ROUND((D10+D21+D23+D29)/(135+10)*100,0)</f>
        <v>21</v>
      </c>
      <c r="B2" s="31" t="s">
        <v>99</v>
      </c>
      <c r="C2" s="20" t="s">
        <v>112</v>
      </c>
    </row>
    <row r="4" spans="1:5" ht="21" x14ac:dyDescent="0.4">
      <c r="A4" s="81" t="s">
        <v>90</v>
      </c>
      <c r="B4" s="81"/>
      <c r="C4" s="81"/>
      <c r="D4" s="81"/>
    </row>
    <row r="5" spans="1:5" x14ac:dyDescent="0.4">
      <c r="A5" s="22" t="s">
        <v>71</v>
      </c>
      <c r="B5" s="23" t="s">
        <v>48</v>
      </c>
      <c r="C5" s="24" t="s">
        <v>88</v>
      </c>
      <c r="D5" s="23" t="s">
        <v>89</v>
      </c>
    </row>
    <row r="6" spans="1:5" ht="38.450000000000003" customHeight="1" x14ac:dyDescent="0.4">
      <c r="A6" s="25" t="s">
        <v>72</v>
      </c>
      <c r="B6" s="26">
        <f>回答記入!E4</f>
        <v>0</v>
      </c>
      <c r="C6" s="27" t="str">
        <f>IF(回答記入!E4="はい","対象が役員の場合はその役員を辞任させてください。申請者もしくは親会社、グループ会社の場合は許可取消後５年待つか、資本も役員も全く関係ない会社を作って申請してください","欠格要件はクリアしています")</f>
        <v>欠格要件はクリアしています</v>
      </c>
      <c r="D6" s="26">
        <f>IF(B6="はい",0,5)</f>
        <v>5</v>
      </c>
    </row>
    <row r="7" spans="1:5" ht="34.5" customHeight="1" x14ac:dyDescent="0.4">
      <c r="A7" s="25" t="s">
        <v>37</v>
      </c>
      <c r="B7" s="26">
        <f>回答記入!E5</f>
        <v>0</v>
      </c>
      <c r="C7" s="27" t="str">
        <f>IF(回答記入!E5="はい","運行管理者確保済みでクリアしています","運行管理者試験に合格してください（合格率約３０％）。運行管理者試験センターhttp://www.unkan.or.jp/　もしくは運行管理者資格を持っている人を採用してください")</f>
        <v>運行管理者試験に合格してください（合格率約３０％）。運行管理者試験センターhttp://www.unkan.or.jp/　もしくは運行管理者資格を持っている人を採用してください</v>
      </c>
      <c r="D7" s="26">
        <f>IF(B7="はい",15,0)</f>
        <v>0</v>
      </c>
    </row>
    <row r="8" spans="1:5" ht="51" customHeight="1" x14ac:dyDescent="0.4">
      <c r="A8" s="25" t="s">
        <v>38</v>
      </c>
      <c r="B8" s="26">
        <f>回答記入!E6</f>
        <v>0</v>
      </c>
      <c r="C8" s="27" t="str">
        <f>IF(回答記入!E6="はい","整備管理者確保済みでクリアしています","整備工場もしくは一般貨物自動車運送事業会社で２年の実務がある人が整備管理者選任前研修を受講する、もしくは国家資格整備士の方を雇うかしてください。整備管理者選任前研修の受講方法については各運輸支局の整備担当にお問合せください。")</f>
        <v>整備工場もしくは一般貨物自動車運送事業会社で２年の実務がある人が整備管理者選任前研修を受講する、もしくは国家資格整備士の方を雇うかしてください。整備管理者選任前研修の受講方法については各運輸支局の整備担当にお問合せください。</v>
      </c>
      <c r="D8" s="26">
        <f>IF(B8="はい",5,0)</f>
        <v>0</v>
      </c>
    </row>
    <row r="9" spans="1:5" ht="54.95" customHeight="1" x14ac:dyDescent="0.4">
      <c r="A9" s="25" t="s">
        <v>76</v>
      </c>
      <c r="B9" s="26">
        <f>回答記入!E7</f>
        <v>0</v>
      </c>
      <c r="C9" s="27" t="str">
        <f>IF(回答記入!E7="はい","５名以上のドライバーの確保をクリアしています","運行管理者を除いて５名以上のドライバーを許可が下りるまでに確保してください。申請時には５名いなくても許可は下りますが緑ナンバーを付けることはできません。運送事業担当役員、運行管理者とドライバー全員が社会保険に加入する必要があります")</f>
        <v>運行管理者を除いて５名以上のドライバーを許可が下りるまでに確保してください。申請時には５名いなくても許可は下りますが緑ナンバーを付けることはできません。運送事業担当役員、運行管理者とドライバー全員が社会保険に加入する必要があります</v>
      </c>
      <c r="D9" s="26">
        <f>IF(B9="はい",10,0)</f>
        <v>0</v>
      </c>
    </row>
    <row r="10" spans="1:5" x14ac:dyDescent="0.4">
      <c r="A10" s="28"/>
      <c r="B10" s="29"/>
      <c r="C10" s="30"/>
      <c r="D10" s="29">
        <f>SUM(D6:D9)</f>
        <v>5</v>
      </c>
      <c r="E10" s="2" t="s">
        <v>107</v>
      </c>
    </row>
    <row r="12" spans="1:5" x14ac:dyDescent="0.4">
      <c r="A12" s="22" t="s">
        <v>73</v>
      </c>
      <c r="B12" s="23" t="s">
        <v>48</v>
      </c>
      <c r="C12" s="24" t="s">
        <v>88</v>
      </c>
      <c r="D12" s="23" t="s">
        <v>89</v>
      </c>
    </row>
    <row r="13" spans="1:5" ht="28.5" customHeight="1" x14ac:dyDescent="0.4">
      <c r="A13" s="25" t="s">
        <v>79</v>
      </c>
      <c r="B13" s="26">
        <f>回答記入!E8</f>
        <v>0</v>
      </c>
      <c r="C13" s="27" t="str">
        <f>IF(回答記入!E8="はい","市街化調整区域はほとんどの場合許可が下りません。詳しくは運輸支局と自治体の開発許可担当に確認してください","次の設問の用途地域を確認してください")</f>
        <v>次の設問の用途地域を確認してください</v>
      </c>
      <c r="D13" s="26" t="str">
        <f>IF(B13="はい",0,"用途地域次第")</f>
        <v>用途地域次第</v>
      </c>
    </row>
    <row r="14" spans="1:5" ht="43.5" customHeight="1" x14ac:dyDescent="0.4">
      <c r="A14" s="25" t="s">
        <v>80</v>
      </c>
      <c r="B14" s="26">
        <f>回答記入!E9</f>
        <v>0</v>
      </c>
      <c r="C14" s="27" t="str">
        <f>IF(回答記入!E9="はい","〇〇住所専用地域の場合、細かい条件をクリアしないと許可が下りない場合があります。運輸支局と自治体の建築指導担当に確認してください","基本的には問題ありません")</f>
        <v>基本的には問題ありません</v>
      </c>
      <c r="D14" s="26">
        <f>IF(B14="はい",10,20)</f>
        <v>20</v>
      </c>
    </row>
    <row r="15" spans="1:5" ht="27" x14ac:dyDescent="0.4">
      <c r="A15" s="25" t="s">
        <v>84</v>
      </c>
      <c r="B15" s="26">
        <f>回答記入!E10</f>
        <v>0</v>
      </c>
      <c r="C15" s="27" t="str">
        <f>IF(回答記入!E10="はい","基本的には問題ありません。休憩施設とパーティションや壁区切りが必要かもしれないので運輸支局に確認してください","面積の要件はないのですが申請には写真を提出します。実際にドライバー教育や点呼ができる広さの事務所にしてください。")</f>
        <v>面積の要件はないのですが申請には写真を提出します。実際にドライバー教育や点呼ができる広さの事務所にしてください。</v>
      </c>
      <c r="D15" s="26" t="s">
        <v>98</v>
      </c>
    </row>
    <row r="16" spans="1:5" ht="27" customHeight="1" x14ac:dyDescent="0.4">
      <c r="A16" s="25" t="s">
        <v>81</v>
      </c>
      <c r="B16" s="26">
        <f>回答記入!E11</f>
        <v>0</v>
      </c>
      <c r="C16" s="27" t="str">
        <f>IF(回答記入!E11="はい","営業所と車庫の距離は問題ありません","各地域の距離制限の範囲内にて車庫を探して下さい　https://tora-sapo.jp/journal/howtofindparking/#distance")</f>
        <v>各地域の距離制限の範囲内にて車庫を探して下さい　https://tora-sapo.jp/journal/howtofindparking/#distance</v>
      </c>
      <c r="D16" s="26">
        <f>IF(B16="はい",5,0)</f>
        <v>0</v>
      </c>
    </row>
    <row r="17" spans="1:5" x14ac:dyDescent="0.4">
      <c r="A17" s="25" t="s">
        <v>82</v>
      </c>
      <c r="B17" s="26">
        <f>回答記入!E12</f>
        <v>0</v>
      </c>
      <c r="C17" s="27" t="str">
        <f>IF(回答記入!E12="はい","農地は車庫に使えないので農地転用してください","営業所との距離がクリアしていれば基本的には問題ありません")</f>
        <v>営業所との距離がクリアしていれば基本的には問題ありません</v>
      </c>
      <c r="D17" s="26">
        <f>IF(B17="はい",0,5)</f>
        <v>5</v>
      </c>
    </row>
    <row r="18" spans="1:5" ht="27" x14ac:dyDescent="0.4">
      <c r="A18" s="25" t="s">
        <v>86</v>
      </c>
      <c r="B18" s="26">
        <f>回答記入!E13</f>
        <v>0</v>
      </c>
      <c r="C18" s="27" t="str">
        <f>IF(回答記入!E13="はい","営業所との距離と農地要件がクリアしていれば基本的には問題ありません","自治体の道路管理者と相談してください。トラサポにご依頼いただければ多くの場合なんとかします！！")</f>
        <v>自治体の道路管理者と相談してください。トラサポにご依頼いただければ多くの場合なんとかします！！</v>
      </c>
      <c r="D18" s="26">
        <f>IF(B18="はい",5,0)</f>
        <v>0</v>
      </c>
    </row>
    <row r="19" spans="1:5" x14ac:dyDescent="0.4">
      <c r="A19" s="83" t="s">
        <v>83</v>
      </c>
      <c r="B19" s="82" t="str">
        <f>SUM(回答記入!F14:F18)&amp;"台"</f>
        <v>0台</v>
      </c>
      <c r="C19" s="27" t="str">
        <f>IF(SUM(回答記入!F14:F18)&gt;4,"５台クリアしています","ＡＤバン、サニーバン等で構わないので５台を揃えてください。")</f>
        <v>ＡＤバン、サニーバン等で構わないので５台を揃えてください。</v>
      </c>
      <c r="D19" s="82">
        <f>IF(SUM(回答記入!F14:F18)&gt;4,10,0)</f>
        <v>0</v>
      </c>
    </row>
    <row r="20" spans="1:5" ht="72.95" customHeight="1" x14ac:dyDescent="0.4">
      <c r="A20" s="83"/>
      <c r="B20" s="82"/>
      <c r="C20" s="27" t="str">
        <f>"備考"&amp;CHAR(10)&amp;回答記入!N21&amp;CHAR(10)&amp;回答記入!N22</f>
        <v xml:space="preserve">備考
</v>
      </c>
      <c r="D20" s="82"/>
    </row>
    <row r="21" spans="1:5" x14ac:dyDescent="0.4">
      <c r="A21" s="28"/>
      <c r="B21" s="29"/>
      <c r="C21" s="30"/>
      <c r="D21" s="29">
        <f>SUM(D13:D20)</f>
        <v>25</v>
      </c>
      <c r="E21" s="2" t="s">
        <v>111</v>
      </c>
    </row>
    <row r="23" spans="1:5" x14ac:dyDescent="0.4">
      <c r="A23" s="84" t="s">
        <v>74</v>
      </c>
      <c r="B23" s="83" t="s">
        <v>92</v>
      </c>
      <c r="C23" s="83"/>
      <c r="D23" s="82">
        <f>IF(回答記入!G35&gt;=回答記入!M31,50,ROUND(50*回答記入!G35/回答記入!M31,0))</f>
        <v>0</v>
      </c>
    </row>
    <row r="24" spans="1:5" x14ac:dyDescent="0.4">
      <c r="A24" s="84"/>
      <c r="B24" s="83" t="str">
        <f>"必要な金額："&amp;回答記入!M31&amp;"円"</f>
        <v>必要な金額：12630000円</v>
      </c>
      <c r="C24" s="83"/>
      <c r="D24" s="82"/>
    </row>
    <row r="25" spans="1:5" x14ac:dyDescent="0.4">
      <c r="A25" s="84"/>
      <c r="B25" s="83" t="str">
        <f>"御社の用意できる残高証明金額："&amp;回答記入!G35&amp;"円"</f>
        <v>御社の用意できる残高証明金額：円</v>
      </c>
      <c r="C25" s="83"/>
      <c r="D25" s="82"/>
    </row>
    <row r="26" spans="1:5" x14ac:dyDescent="0.4">
      <c r="A26" s="84"/>
      <c r="B26" s="83" t="str">
        <f>IF(回答記入!M31&lt;回答記入!G35,"→必要資金はクリアしています","→銀行の預金を増やす必要があります")</f>
        <v>→銀行の預金を増やす必要があります</v>
      </c>
      <c r="C26" s="83"/>
      <c r="D26" s="82"/>
      <c r="E26" s="2" t="s">
        <v>108</v>
      </c>
    </row>
    <row r="28" spans="1:5" x14ac:dyDescent="0.4">
      <c r="A28" s="22" t="s">
        <v>75</v>
      </c>
      <c r="B28" s="23" t="s">
        <v>48</v>
      </c>
      <c r="C28" s="24" t="s">
        <v>88</v>
      </c>
      <c r="D28" s="23" t="s">
        <v>89</v>
      </c>
    </row>
    <row r="29" spans="1:5" x14ac:dyDescent="0.4">
      <c r="A29" s="25" t="s">
        <v>97</v>
      </c>
      <c r="B29" s="26">
        <f>回答記入!E36</f>
        <v>0</v>
      </c>
      <c r="C29" s="27" t="str">
        <f>IF(回答記入!E36="はい","社会保険・雇用労災保険はクリアしています","少なくとも許可が下りるまでには社会保険、雇用労災保険に加入してください")</f>
        <v>少なくとも許可が下りるまでには社会保険、雇用労災保険に加入してください</v>
      </c>
      <c r="D29" s="26">
        <f>IF(B29="はい",5,0)</f>
        <v>0</v>
      </c>
      <c r="E29" s="2" t="s">
        <v>109</v>
      </c>
    </row>
    <row r="31" spans="1:5" ht="28.5" x14ac:dyDescent="0.4">
      <c r="A31" s="40" t="s">
        <v>94</v>
      </c>
      <c r="B31" s="38"/>
      <c r="C31" s="39"/>
    </row>
    <row r="32" spans="1:5" x14ac:dyDescent="0.4">
      <c r="A32" s="37" t="s">
        <v>95</v>
      </c>
      <c r="B32" s="38"/>
      <c r="C32" s="39"/>
    </row>
    <row r="33" spans="1:3" x14ac:dyDescent="0.4">
      <c r="A33" s="37" t="s">
        <v>96</v>
      </c>
      <c r="B33" s="38"/>
      <c r="C33" s="39"/>
    </row>
    <row r="34" spans="1:3" x14ac:dyDescent="0.4">
      <c r="A34" s="37" t="s">
        <v>101</v>
      </c>
      <c r="B34" s="38"/>
      <c r="C34" s="39"/>
    </row>
    <row r="35" spans="1:3" x14ac:dyDescent="0.4">
      <c r="A35" s="37" t="s">
        <v>102</v>
      </c>
      <c r="B35" s="38"/>
      <c r="C35" s="39"/>
    </row>
    <row r="36" spans="1:3" x14ac:dyDescent="0.4">
      <c r="A36" s="37" t="s">
        <v>103</v>
      </c>
      <c r="B36" s="38"/>
      <c r="C36" s="39"/>
    </row>
    <row r="37" spans="1:3" ht="17.25" x14ac:dyDescent="0.4">
      <c r="A37" s="41" t="s">
        <v>104</v>
      </c>
      <c r="B37" s="38"/>
      <c r="C37" s="39"/>
    </row>
    <row r="38" spans="1:3" x14ac:dyDescent="0.4">
      <c r="A38" s="37" t="s">
        <v>105</v>
      </c>
      <c r="B38" s="38"/>
      <c r="C38" s="39"/>
    </row>
    <row r="39" spans="1:3" ht="25.5" x14ac:dyDescent="0.4">
      <c r="A39" s="53" t="s">
        <v>115</v>
      </c>
      <c r="B39" s="38"/>
      <c r="C39" s="39"/>
    </row>
    <row r="40" spans="1:3" x14ac:dyDescent="0.4">
      <c r="A40" s="37" t="s">
        <v>106</v>
      </c>
      <c r="B40" s="38"/>
      <c r="C40" s="39"/>
    </row>
  </sheetData>
  <mergeCells count="11">
    <mergeCell ref="A23:A26"/>
    <mergeCell ref="D23:D26"/>
    <mergeCell ref="B26:C26"/>
    <mergeCell ref="B25:C25"/>
    <mergeCell ref="B24:C24"/>
    <mergeCell ref="B23:C23"/>
    <mergeCell ref="A1:D1"/>
    <mergeCell ref="A4:D4"/>
    <mergeCell ref="B19:B20"/>
    <mergeCell ref="A19:A20"/>
    <mergeCell ref="D19:D20"/>
  </mergeCells>
  <phoneticPr fontId="2"/>
  <hyperlinks>
    <hyperlink ref="A39" r:id="rId1" xr:uid="{55BA2FAE-7EA3-4FFF-8B63-12BD4B39A553}"/>
  </hyperlinks>
  <pageMargins left="0.7" right="0.7" top="0.75" bottom="0.75" header="0.3" footer="0.3"/>
  <pageSetup paperSize="9" scale="31" fitToWidth="0" orientation="landscape" r:id="rId2"/>
  <ignoredErrors>
    <ignoredError sqref="D7 D17" 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C377E-6B15-40C8-88E5-762703AE0990}">
  <dimension ref="A1:B70"/>
  <sheetViews>
    <sheetView tabSelected="1" workbookViewId="0">
      <selection activeCell="A66" sqref="A66:B66"/>
    </sheetView>
  </sheetViews>
  <sheetFormatPr defaultRowHeight="18.75" x14ac:dyDescent="0.4"/>
  <cols>
    <col min="1" max="1" width="29.125" customWidth="1"/>
    <col min="2" max="2" width="123.625" customWidth="1"/>
  </cols>
  <sheetData>
    <row r="1" spans="1:2" ht="21.75" thickBot="1" x14ac:dyDescent="0.45">
      <c r="A1" s="60" t="s">
        <v>132</v>
      </c>
    </row>
    <row r="2" spans="1:2" ht="19.5" thickBot="1" x14ac:dyDescent="0.45">
      <c r="A2" s="70"/>
    </row>
    <row r="3" spans="1:2" x14ac:dyDescent="0.4">
      <c r="A3" s="69" t="s">
        <v>133</v>
      </c>
    </row>
    <row r="4" spans="1:2" x14ac:dyDescent="0.4">
      <c r="A4" s="61" t="s">
        <v>134</v>
      </c>
    </row>
    <row r="5" spans="1:2" x14ac:dyDescent="0.4">
      <c r="A5" s="61" t="s">
        <v>135</v>
      </c>
    </row>
    <row r="6" spans="1:2" x14ac:dyDescent="0.4">
      <c r="A6" s="62" t="s">
        <v>136</v>
      </c>
    </row>
    <row r="7" spans="1:2" ht="37.5" customHeight="1" x14ac:dyDescent="0.4">
      <c r="A7" s="86" t="s">
        <v>137</v>
      </c>
      <c r="B7" s="86"/>
    </row>
    <row r="8" spans="1:2" x14ac:dyDescent="0.4">
      <c r="A8" s="61" t="s">
        <v>138</v>
      </c>
    </row>
    <row r="9" spans="1:2" x14ac:dyDescent="0.4">
      <c r="A9" s="61" t="s">
        <v>139</v>
      </c>
    </row>
    <row r="10" spans="1:2" ht="35.25" customHeight="1" x14ac:dyDescent="0.4">
      <c r="A10" s="86" t="s">
        <v>140</v>
      </c>
      <c r="B10" s="86"/>
    </row>
    <row r="11" spans="1:2" x14ac:dyDescent="0.4">
      <c r="A11" s="61" t="s">
        <v>141</v>
      </c>
    </row>
    <row r="12" spans="1:2" x14ac:dyDescent="0.4">
      <c r="A12" s="61" t="s">
        <v>142</v>
      </c>
    </row>
    <row r="13" spans="1:2" x14ac:dyDescent="0.4">
      <c r="A13" s="62" t="s">
        <v>143</v>
      </c>
    </row>
    <row r="14" spans="1:2" x14ac:dyDescent="0.4">
      <c r="A14" s="86" t="s">
        <v>144</v>
      </c>
      <c r="B14" s="86"/>
    </row>
    <row r="15" spans="1:2" x14ac:dyDescent="0.4">
      <c r="A15" s="61" t="s">
        <v>145</v>
      </c>
    </row>
    <row r="16" spans="1:2" x14ac:dyDescent="0.4">
      <c r="A16" s="61" t="s">
        <v>146</v>
      </c>
    </row>
    <row r="17" spans="1:2" ht="39" customHeight="1" x14ac:dyDescent="0.4">
      <c r="A17" s="86" t="s">
        <v>147</v>
      </c>
      <c r="B17" s="86"/>
    </row>
    <row r="18" spans="1:2" x14ac:dyDescent="0.4">
      <c r="A18" s="69" t="s">
        <v>148</v>
      </c>
    </row>
    <row r="19" spans="1:2" ht="79.5" customHeight="1" x14ac:dyDescent="0.4">
      <c r="A19" s="86" t="s">
        <v>149</v>
      </c>
      <c r="B19" s="86"/>
    </row>
    <row r="20" spans="1:2" ht="42" customHeight="1" x14ac:dyDescent="0.4">
      <c r="A20" s="86" t="s">
        <v>150</v>
      </c>
      <c r="B20" s="86"/>
    </row>
    <row r="21" spans="1:2" x14ac:dyDescent="0.4">
      <c r="A21" s="61"/>
    </row>
    <row r="22" spans="1:2" x14ac:dyDescent="0.4">
      <c r="A22" s="69" t="s">
        <v>151</v>
      </c>
    </row>
    <row r="23" spans="1:2" x14ac:dyDescent="0.4">
      <c r="A23" s="61" t="s">
        <v>152</v>
      </c>
    </row>
    <row r="24" spans="1:2" x14ac:dyDescent="0.4">
      <c r="A24" s="66" t="s">
        <v>153</v>
      </c>
      <c r="B24" s="67" t="s">
        <v>154</v>
      </c>
    </row>
    <row r="25" spans="1:2" x14ac:dyDescent="0.4">
      <c r="A25" s="68" t="s">
        <v>155</v>
      </c>
      <c r="B25" s="68" t="s">
        <v>154</v>
      </c>
    </row>
    <row r="26" spans="1:2" x14ac:dyDescent="0.4">
      <c r="A26" s="67" t="s">
        <v>156</v>
      </c>
      <c r="B26" s="67" t="s">
        <v>154</v>
      </c>
    </row>
    <row r="27" spans="1:2" x14ac:dyDescent="0.4">
      <c r="A27" s="61" t="s">
        <v>157</v>
      </c>
    </row>
    <row r="28" spans="1:2" x14ac:dyDescent="0.4">
      <c r="A28" s="61" t="s">
        <v>158</v>
      </c>
    </row>
    <row r="29" spans="1:2" x14ac:dyDescent="0.4">
      <c r="A29" s="61" t="s">
        <v>159</v>
      </c>
    </row>
    <row r="30" spans="1:2" ht="19.5" thickBot="1" x14ac:dyDescent="0.45">
      <c r="A30" s="63" t="s">
        <v>160</v>
      </c>
      <c r="B30" s="64" t="s">
        <v>161</v>
      </c>
    </row>
    <row r="31" spans="1:2" x14ac:dyDescent="0.4">
      <c r="A31" s="61" t="s">
        <v>162</v>
      </c>
    </row>
    <row r="32" spans="1:2" x14ac:dyDescent="0.4">
      <c r="A32" s="69" t="s">
        <v>163</v>
      </c>
    </row>
    <row r="33" spans="1:2" ht="71.25" customHeight="1" x14ac:dyDescent="0.4">
      <c r="A33" s="86" t="s">
        <v>164</v>
      </c>
      <c r="B33" s="86"/>
    </row>
    <row r="34" spans="1:2" x14ac:dyDescent="0.4">
      <c r="A34" s="65" t="s">
        <v>165</v>
      </c>
    </row>
    <row r="35" spans="1:2" ht="28.5" x14ac:dyDescent="0.4">
      <c r="A35" s="66" t="s">
        <v>166</v>
      </c>
      <c r="B35" s="67" t="s">
        <v>167</v>
      </c>
    </row>
    <row r="36" spans="1:2" ht="28.5" x14ac:dyDescent="0.4">
      <c r="A36" s="68" t="s">
        <v>168</v>
      </c>
      <c r="B36" s="68" t="s">
        <v>169</v>
      </c>
    </row>
    <row r="37" spans="1:2" x14ac:dyDescent="0.4">
      <c r="A37" s="67" t="s">
        <v>170</v>
      </c>
      <c r="B37" s="67" t="s">
        <v>171</v>
      </c>
    </row>
    <row r="38" spans="1:2" x14ac:dyDescent="0.4">
      <c r="A38" s="68" t="s">
        <v>172</v>
      </c>
      <c r="B38" s="68" t="s">
        <v>173</v>
      </c>
    </row>
    <row r="39" spans="1:2" x14ac:dyDescent="0.4">
      <c r="A39" s="67" t="s">
        <v>174</v>
      </c>
      <c r="B39" s="67" t="s">
        <v>175</v>
      </c>
    </row>
    <row r="40" spans="1:2" x14ac:dyDescent="0.4">
      <c r="A40" s="68" t="s">
        <v>176</v>
      </c>
      <c r="B40" s="68" t="s">
        <v>177</v>
      </c>
    </row>
    <row r="41" spans="1:2" x14ac:dyDescent="0.4">
      <c r="A41" s="67" t="s">
        <v>178</v>
      </c>
      <c r="B41" s="67" t="s">
        <v>179</v>
      </c>
    </row>
    <row r="42" spans="1:2" ht="42" customHeight="1" x14ac:dyDescent="0.4">
      <c r="A42" s="85" t="s">
        <v>180</v>
      </c>
      <c r="B42" s="85"/>
    </row>
    <row r="43" spans="1:2" ht="45" customHeight="1" x14ac:dyDescent="0.4">
      <c r="A43" s="86" t="s">
        <v>181</v>
      </c>
      <c r="B43" s="86"/>
    </row>
    <row r="44" spans="1:2" x14ac:dyDescent="0.4">
      <c r="A44" s="61" t="s">
        <v>182</v>
      </c>
    </row>
    <row r="45" spans="1:2" ht="50.25" customHeight="1" x14ac:dyDescent="0.4">
      <c r="A45" s="86" t="s">
        <v>183</v>
      </c>
      <c r="B45" s="86"/>
    </row>
    <row r="46" spans="1:2" x14ac:dyDescent="0.4">
      <c r="A46" s="69" t="s">
        <v>184</v>
      </c>
    </row>
    <row r="47" spans="1:2" x14ac:dyDescent="0.4">
      <c r="A47" s="61" t="s">
        <v>185</v>
      </c>
    </row>
    <row r="48" spans="1:2" x14ac:dyDescent="0.4">
      <c r="A48" s="66" t="s">
        <v>186</v>
      </c>
      <c r="B48" s="67" t="s">
        <v>187</v>
      </c>
    </row>
    <row r="49" spans="1:2" ht="28.5" x14ac:dyDescent="0.4">
      <c r="A49" s="68" t="s">
        <v>186</v>
      </c>
      <c r="B49" s="68" t="s">
        <v>188</v>
      </c>
    </row>
    <row r="50" spans="1:2" x14ac:dyDescent="0.4">
      <c r="A50" s="87" t="s">
        <v>189</v>
      </c>
      <c r="B50" s="67" t="s">
        <v>190</v>
      </c>
    </row>
    <row r="51" spans="1:2" x14ac:dyDescent="0.4">
      <c r="A51" s="87"/>
      <c r="B51" s="67" t="s">
        <v>191</v>
      </c>
    </row>
    <row r="52" spans="1:2" x14ac:dyDescent="0.4">
      <c r="A52" s="87"/>
      <c r="B52" s="67" t="s">
        <v>192</v>
      </c>
    </row>
    <row r="53" spans="1:2" x14ac:dyDescent="0.4">
      <c r="A53" s="87"/>
      <c r="B53" s="67" t="s">
        <v>193</v>
      </c>
    </row>
    <row r="54" spans="1:2" x14ac:dyDescent="0.4">
      <c r="A54" s="69" t="s">
        <v>194</v>
      </c>
    </row>
    <row r="55" spans="1:2" ht="47.25" customHeight="1" x14ac:dyDescent="0.4">
      <c r="A55" s="86" t="s">
        <v>195</v>
      </c>
      <c r="B55" s="86"/>
    </row>
    <row r="56" spans="1:2" x14ac:dyDescent="0.4">
      <c r="A56" s="86" t="s">
        <v>196</v>
      </c>
      <c r="B56" s="86"/>
    </row>
    <row r="57" spans="1:2" x14ac:dyDescent="0.4">
      <c r="A57" s="69" t="s">
        <v>197</v>
      </c>
    </row>
    <row r="58" spans="1:2" x14ac:dyDescent="0.4">
      <c r="A58" s="61" t="s">
        <v>198</v>
      </c>
    </row>
    <row r="59" spans="1:2" x14ac:dyDescent="0.4">
      <c r="A59" s="66" t="s">
        <v>199</v>
      </c>
      <c r="B59" s="67" t="s">
        <v>200</v>
      </c>
    </row>
    <row r="60" spans="1:2" x14ac:dyDescent="0.4">
      <c r="A60" s="68" t="s">
        <v>201</v>
      </c>
      <c r="B60" s="68" t="s">
        <v>202</v>
      </c>
    </row>
    <row r="61" spans="1:2" x14ac:dyDescent="0.4">
      <c r="A61" s="68" t="s">
        <v>203</v>
      </c>
      <c r="B61" s="68" t="s">
        <v>204</v>
      </c>
    </row>
    <row r="62" spans="1:2" x14ac:dyDescent="0.4">
      <c r="A62" s="61" t="s">
        <v>205</v>
      </c>
    </row>
    <row r="63" spans="1:2" x14ac:dyDescent="0.4">
      <c r="A63" s="61" t="s">
        <v>206</v>
      </c>
    </row>
    <row r="64" spans="1:2" x14ac:dyDescent="0.4">
      <c r="A64" s="61" t="s">
        <v>207</v>
      </c>
    </row>
    <row r="65" spans="1:2" x14ac:dyDescent="0.4">
      <c r="A65" s="61" t="s">
        <v>208</v>
      </c>
    </row>
    <row r="66" spans="1:2" ht="42.75" customHeight="1" x14ac:dyDescent="0.4">
      <c r="A66" s="86" t="s">
        <v>209</v>
      </c>
      <c r="B66" s="86"/>
    </row>
    <row r="67" spans="1:2" x14ac:dyDescent="0.4">
      <c r="A67" s="69" t="s">
        <v>210</v>
      </c>
    </row>
    <row r="68" spans="1:2" x14ac:dyDescent="0.4">
      <c r="A68" s="61" t="s">
        <v>211</v>
      </c>
    </row>
    <row r="69" spans="1:2" x14ac:dyDescent="0.4">
      <c r="A69" s="61" t="s">
        <v>212</v>
      </c>
    </row>
    <row r="70" spans="1:2" x14ac:dyDescent="0.4">
      <c r="A70" s="61" t="s">
        <v>213</v>
      </c>
    </row>
  </sheetData>
  <mergeCells count="14">
    <mergeCell ref="A33:B33"/>
    <mergeCell ref="A45:B45"/>
    <mergeCell ref="A43:B43"/>
    <mergeCell ref="A7:B7"/>
    <mergeCell ref="A10:B10"/>
    <mergeCell ref="A17:B17"/>
    <mergeCell ref="A14:B14"/>
    <mergeCell ref="A20:B20"/>
    <mergeCell ref="A19:B19"/>
    <mergeCell ref="A42:B42"/>
    <mergeCell ref="A66:B66"/>
    <mergeCell ref="A56:B56"/>
    <mergeCell ref="A55:B55"/>
    <mergeCell ref="A50:A53"/>
  </mergeCells>
  <phoneticPr fontId="2"/>
  <hyperlinks>
    <hyperlink ref="A34" r:id="rId1" display="http://www.mhlw.go.jp/new-info/kobetu/roudou/gyousei/kantoku/040330-10.html" xr:uid="{8D2D52DB-EB9F-46E3-9382-0427CA8904F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S E q j U B + D O H + p A A A A + A A A A B I A H A B D b 2 5 m a W c v U G F j a 2 F n Z S 5 4 b W w g o h g A K K A U A A A A A A A A A A A A A A A A A A A A A A A A A A A A h Y 9 N D o I w G E S v Q r q n L f U H J B 9 l 4 c 5 I Q m J i 3 D Z Q o Q r F 0 C L c z Y V H 8 g q S K O r O 5 U z e J G 8 e t z v E Q 1 0 5 V 9 k a 1 e g I e Z g i R + q s y Z U u I t T Z o x u g m E M q s r M o p D P C 2 o S D U R E q r b 2 E h P R 9 j / s Z b t q C M E o 9 c k i 2 u 6 y U t X C V N l b o T K L P K v + / Q h z 2 L x n O s L / C C 3 8 Z Y D b 3 g E w 1 J E p / E T Y a Y w r k p 4 R 1 V 9 m u l f w k 3 E 0 K Z I p A 3 i / 4 E 1 B L A w Q U A A I A C A B I S q N 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S E q j U C i K R 7 g O A A A A E Q A A A B M A H A B G b 3 J t d W x h c y 9 T Z W N 0 a W 9 u M S 5 t I K I Y A C i g F A A A A A A A A A A A A A A A A A A A A A A A A A A A A C t O T S 7 J z M 9 T C I b Q h t Y A U E s B A i 0 A F A A C A A g A S E q j U B + D O H + p A A A A + A A A A B I A A A A A A A A A A A A A A A A A A A A A A E N v b m Z p Z y 9 Q Y W N r Y W d l L n h t b F B L A Q I t A B Q A A g A I A E h K o 1 A P y u m r p A A A A O k A A A A T A A A A A A A A A A A A A A A A A P U A A A B b Q 2 9 u d G V u d F 9 U e X B l c 1 0 u e G 1 s U E s B A i 0 A F A A C A A g A S E q j 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J D c R D 7 e x d h K g O W d 7 c J A P M 4 A A A A A A g A A A A A A E G Y A A A A B A A A g A A A A s C i c s 3 b K G + + 9 w j 0 r R W H 5 8 Q g J 6 8 7 a 3 u E u k p Y 6 8 s m s o F 0 A A A A A D o A A A A A C A A A g A A A A Y + 5 z F 4 k T r Q S l 6 w b z b N o 6 I m H 0 V 3 N c 5 K T K + i 5 X o g v c 7 r F Q A A A A Y m 2 E H Z b R 5 U X e t 9 S E b U q D u E f C R V 4 i k R D h c 5 n 0 p 2 a J m i K 6 0 t + d 3 m U F f l N w u / q c n g a 1 E G 6 M 2 q C g / y W z x G 6 2 0 X G u 3 7 n A 0 W J s e / q a V n 2 0 3 A / q b e x A A A A A C B M U X o s e m O S h E W N N 1 s a b N 4 X B i B e / Y s k a v n x h v f x Y 8 d c T a N P t A e c C 1 m 0 B U V 9 V + e 2 K K x X Y E V U y u u 5 0 G e y f 7 B v J V A = = < / D a t a M a s h u p > 
</file>

<file path=customXml/itemProps1.xml><?xml version="1.0" encoding="utf-8"?>
<ds:datastoreItem xmlns:ds="http://schemas.openxmlformats.org/officeDocument/2006/customXml" ds:itemID="{9718885C-741A-40BB-BFE7-87DC9F53D42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PR</vt:lpstr>
      <vt:lpstr>回答記入</vt:lpstr>
      <vt:lpstr>診断結果</vt:lpstr>
      <vt:lpstr>許可業者のやること一覧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株式会社G Support</dc:creator>
  <cp:lastModifiedBy>鈴木事務所ＰＣ１</cp:lastModifiedBy>
  <cp:lastPrinted>2020-06-25T01:58:39Z</cp:lastPrinted>
  <dcterms:created xsi:type="dcterms:W3CDTF">2020-05-02T23:49:40Z</dcterms:created>
  <dcterms:modified xsi:type="dcterms:W3CDTF">2020-10-06T04:23:28Z</dcterms:modified>
</cp:coreProperties>
</file>